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-45" windowWidth="21795" windowHeight="120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8" i="1" l="1"/>
  <c r="I38" i="1"/>
  <c r="H38" i="1"/>
  <c r="C165" i="1" l="1"/>
  <c r="G165" i="1"/>
  <c r="H165" i="1"/>
  <c r="J165" i="1"/>
  <c r="I165" i="1"/>
  <c r="B166" i="1"/>
  <c r="J161" i="1" l="1"/>
  <c r="I161" i="1"/>
  <c r="H161" i="1"/>
  <c r="G161" i="1" l="1"/>
  <c r="F161" i="1"/>
  <c r="D160" i="1"/>
  <c r="D161" i="1"/>
  <c r="C161" i="1"/>
  <c r="B161" i="1"/>
  <c r="E166" i="1" l="1"/>
  <c r="E162" i="1" s="1"/>
  <c r="E164" i="1" s="1"/>
  <c r="D166" i="1"/>
  <c r="J163" i="1"/>
  <c r="I163" i="1"/>
  <c r="H166" i="1"/>
  <c r="G166" i="1"/>
  <c r="F166" i="1"/>
  <c r="F162" i="1" s="1"/>
  <c r="C166" i="1"/>
  <c r="B163" i="1"/>
  <c r="E163" i="1"/>
  <c r="D163" i="1"/>
  <c r="D162" i="1"/>
  <c r="D164" i="1" s="1"/>
  <c r="E161" i="1"/>
  <c r="J160" i="1"/>
  <c r="I160" i="1"/>
  <c r="H160" i="1"/>
  <c r="G160" i="1"/>
  <c r="F160" i="1"/>
  <c r="E160" i="1"/>
  <c r="C160" i="1"/>
  <c r="B160" i="1"/>
  <c r="I166" i="1" l="1"/>
  <c r="I162" i="1" s="1"/>
  <c r="I164" i="1" s="1"/>
  <c r="H163" i="1"/>
  <c r="C163" i="1"/>
  <c r="B162" i="1"/>
  <c r="B164" i="1" s="1"/>
  <c r="H162" i="1"/>
  <c r="G162" i="1"/>
  <c r="C162" i="1"/>
  <c r="C164" i="1" s="1"/>
  <c r="G163" i="1"/>
  <c r="J166" i="1"/>
  <c r="J162" i="1" s="1"/>
  <c r="J164" i="1" s="1"/>
  <c r="F163" i="1"/>
  <c r="F164" i="1" s="1"/>
  <c r="D139" i="1"/>
  <c r="D141" i="1" s="1"/>
  <c r="E140" i="1"/>
  <c r="D140" i="1"/>
  <c r="J140" i="1"/>
  <c r="I140" i="1"/>
  <c r="H140" i="1"/>
  <c r="G140" i="1"/>
  <c r="F140" i="1"/>
  <c r="F141" i="1" s="1"/>
  <c r="G141" i="1"/>
  <c r="E141" i="1"/>
  <c r="C140" i="1"/>
  <c r="B140" i="1"/>
  <c r="J142" i="1"/>
  <c r="I142" i="1"/>
  <c r="H142" i="1"/>
  <c r="G142" i="1"/>
  <c r="F142" i="1"/>
  <c r="B142" i="1"/>
  <c r="E139" i="1"/>
  <c r="C139" i="1"/>
  <c r="E143" i="1"/>
  <c r="D143" i="1"/>
  <c r="C143" i="1"/>
  <c r="C142" i="1"/>
  <c r="C138" i="1"/>
  <c r="H164" i="1" l="1"/>
  <c r="G164" i="1"/>
  <c r="J143" i="1"/>
  <c r="I143" i="1"/>
  <c r="H143" i="1"/>
  <c r="F143" i="1"/>
  <c r="B143" i="1"/>
  <c r="C141" i="1"/>
  <c r="J138" i="1"/>
  <c r="I138" i="1"/>
  <c r="H138" i="1"/>
  <c r="G138" i="1"/>
  <c r="F138" i="1"/>
  <c r="E138" i="1"/>
  <c r="B138" i="1"/>
  <c r="J137" i="1"/>
  <c r="I137" i="1"/>
  <c r="H137" i="1"/>
  <c r="G137" i="1"/>
  <c r="F137" i="1"/>
  <c r="E137" i="1"/>
  <c r="C137" i="1"/>
  <c r="B137" i="1"/>
  <c r="J139" i="1" l="1"/>
  <c r="I139" i="1"/>
  <c r="H139" i="1"/>
  <c r="F139" i="1"/>
  <c r="G143" i="1"/>
  <c r="G139" i="1" s="1"/>
  <c r="B139" i="1"/>
  <c r="K90" i="1"/>
  <c r="J119" i="1"/>
  <c r="J115" i="1" s="1"/>
  <c r="J117" i="1" s="1"/>
  <c r="J114" i="1"/>
  <c r="J116" i="1"/>
  <c r="I116" i="1"/>
  <c r="H116" i="1"/>
  <c r="G116" i="1"/>
  <c r="F116" i="1"/>
  <c r="B116" i="1"/>
  <c r="J118" i="1"/>
  <c r="I118" i="1"/>
  <c r="H118" i="1"/>
  <c r="G118" i="1"/>
  <c r="F118" i="1"/>
  <c r="B118" i="1"/>
  <c r="J141" i="1" l="1"/>
  <c r="I141" i="1"/>
  <c r="B141" i="1"/>
  <c r="H141" i="1"/>
  <c r="I119" i="1"/>
  <c r="H119" i="1"/>
  <c r="G119" i="1"/>
  <c r="F119" i="1"/>
  <c r="B119" i="1"/>
  <c r="D117" i="1"/>
  <c r="C117" i="1"/>
  <c r="I114" i="1"/>
  <c r="H114" i="1"/>
  <c r="G114" i="1"/>
  <c r="F114" i="1"/>
  <c r="E114" i="1"/>
  <c r="D114" i="1"/>
  <c r="C114" i="1"/>
  <c r="B114" i="1"/>
  <c r="J113" i="1"/>
  <c r="I113" i="1"/>
  <c r="H113" i="1"/>
  <c r="G113" i="1"/>
  <c r="F113" i="1"/>
  <c r="E113" i="1"/>
  <c r="D113" i="1"/>
  <c r="C113" i="1"/>
  <c r="B113" i="1"/>
  <c r="G115" i="1" l="1"/>
  <c r="G117" i="1" s="1"/>
  <c r="I115" i="1"/>
  <c r="H115" i="1"/>
  <c r="F115" i="1"/>
  <c r="F117" i="1" s="1"/>
  <c r="B115" i="1"/>
  <c r="H117" i="1"/>
  <c r="G91" i="1"/>
  <c r="I91" i="1"/>
  <c r="H91" i="1"/>
  <c r="F91" i="1"/>
  <c r="D90" i="1"/>
  <c r="C90" i="1"/>
  <c r="B91" i="1"/>
  <c r="I66" i="1"/>
  <c r="G66" i="1"/>
  <c r="F66" i="1"/>
  <c r="B66" i="1"/>
  <c r="C65" i="1"/>
  <c r="D65" i="1"/>
  <c r="I117" i="1" l="1"/>
  <c r="B117" i="1"/>
  <c r="I17" i="1"/>
  <c r="G65" i="1"/>
  <c r="I64" i="1"/>
  <c r="G64" i="1"/>
  <c r="F64" i="1"/>
  <c r="B64" i="1"/>
  <c r="G63" i="1"/>
  <c r="H90" i="1"/>
  <c r="I89" i="1"/>
  <c r="H89" i="1"/>
  <c r="G89" i="1"/>
  <c r="B89" i="1"/>
  <c r="F89" i="1"/>
  <c r="H88" i="1"/>
  <c r="G88" i="1"/>
  <c r="G90" i="1" s="1"/>
  <c r="I92" i="1"/>
  <c r="I88" i="1" s="1"/>
  <c r="I90" i="1" s="1"/>
  <c r="H92" i="1"/>
  <c r="G92" i="1"/>
  <c r="F92" i="1"/>
  <c r="F88" i="1" s="1"/>
  <c r="F90" i="1" s="1"/>
  <c r="B92" i="1"/>
  <c r="B88" i="1" s="1"/>
  <c r="B90" i="1" s="1"/>
  <c r="I67" i="1"/>
  <c r="I63" i="1" s="1"/>
  <c r="I65" i="1" s="1"/>
  <c r="G67" i="1"/>
  <c r="F67" i="1"/>
  <c r="F63" i="1" s="1"/>
  <c r="F65" i="1" s="1"/>
  <c r="B67" i="1"/>
  <c r="B63" i="1" s="1"/>
  <c r="B65" i="1" s="1"/>
  <c r="K65" i="1" l="1"/>
  <c r="I87" i="1"/>
  <c r="H87" i="1"/>
  <c r="G87" i="1"/>
  <c r="F87" i="1"/>
  <c r="B87" i="1"/>
  <c r="I62" i="1"/>
  <c r="G62" i="1"/>
  <c r="F62" i="1"/>
  <c r="B62" i="1"/>
  <c r="E87" i="1" l="1"/>
  <c r="D87" i="1"/>
  <c r="C87" i="1"/>
  <c r="J86" i="1"/>
  <c r="I86" i="1"/>
  <c r="H86" i="1"/>
  <c r="G86" i="1"/>
  <c r="F86" i="1"/>
  <c r="E86" i="1"/>
  <c r="D86" i="1"/>
  <c r="C86" i="1"/>
  <c r="B86" i="1"/>
  <c r="H62" i="1" l="1"/>
  <c r="E62" i="1"/>
  <c r="D62" i="1"/>
  <c r="C62" i="1"/>
  <c r="J61" i="1"/>
  <c r="I61" i="1"/>
  <c r="H61" i="1"/>
  <c r="G61" i="1"/>
  <c r="F61" i="1"/>
  <c r="E61" i="1"/>
  <c r="D61" i="1"/>
  <c r="C61" i="1"/>
  <c r="B61" i="1"/>
  <c r="I39" i="1" l="1"/>
  <c r="J37" i="1"/>
  <c r="F39" i="1"/>
  <c r="H39" i="1"/>
  <c r="K39" i="1" s="1"/>
  <c r="G38" i="1"/>
  <c r="E38" i="1"/>
  <c r="D38" i="1"/>
  <c r="C38" i="1"/>
  <c r="B38" i="1"/>
  <c r="B39" i="1" s="1"/>
  <c r="F38" i="1"/>
  <c r="I37" i="1"/>
  <c r="H37" i="1"/>
  <c r="G37" i="1"/>
  <c r="E37" i="1"/>
  <c r="D37" i="1"/>
  <c r="C37" i="1"/>
  <c r="B37" i="1"/>
  <c r="F37" i="1"/>
</calcChain>
</file>

<file path=xl/sharedStrings.xml><?xml version="1.0" encoding="utf-8"?>
<sst xmlns="http://schemas.openxmlformats.org/spreadsheetml/2006/main" count="217" uniqueCount="74">
  <si>
    <t xml:space="preserve">Month </t>
  </si>
  <si>
    <t>QSC (Andrea)</t>
  </si>
  <si>
    <t>AFF (Michelle)</t>
  </si>
  <si>
    <t>ANFF (Andrew)</t>
  </si>
  <si>
    <t>Liquefier</t>
  </si>
  <si>
    <t>Sven</t>
  </si>
  <si>
    <t>Clemens</t>
  </si>
  <si>
    <t>Dip op(lt)</t>
  </si>
  <si>
    <t>RF1(Lt)</t>
  </si>
  <si>
    <t>RF2(Lt)</t>
  </si>
  <si>
    <t>DC(Lt)</t>
  </si>
  <si>
    <t>Sven(Lt.)</t>
  </si>
  <si>
    <t>Michelle</t>
  </si>
  <si>
    <t>Michelle Lt</t>
  </si>
  <si>
    <t>Clemens Lt</t>
  </si>
  <si>
    <t>Alex Lt</t>
  </si>
  <si>
    <t>Total days</t>
  </si>
  <si>
    <t>Total Lt</t>
  </si>
  <si>
    <t>Loss %</t>
  </si>
  <si>
    <t>Cost Lt.</t>
  </si>
  <si>
    <t>Total cost</t>
  </si>
  <si>
    <t xml:space="preserve"> Cost liquid</t>
  </si>
  <si>
    <t>Alex</t>
  </si>
  <si>
    <t>Dip 1(days)$ 50.0/day</t>
  </si>
  <si>
    <t xml:space="preserve"> Helium costs 2013</t>
  </si>
  <si>
    <t>NMR</t>
  </si>
  <si>
    <t>Returned Liquid equivalent Lt</t>
  </si>
  <si>
    <t>credit</t>
  </si>
  <si>
    <t>Measurement lab</t>
  </si>
  <si>
    <t>February 2013</t>
  </si>
  <si>
    <t>March 2013</t>
  </si>
  <si>
    <t>Liquid top up cost</t>
  </si>
  <si>
    <t>Dip Station &amp; Fridge Daily use</t>
  </si>
  <si>
    <t>$50.00/day</t>
  </si>
  <si>
    <t>QED ( Alex)</t>
  </si>
  <si>
    <t>January</t>
  </si>
  <si>
    <t>Dip 1(days)</t>
  </si>
  <si>
    <t>Litres  linde</t>
  </si>
  <si>
    <t>Total Lt.</t>
  </si>
  <si>
    <t xml:space="preserve">Cost linde </t>
  </si>
  <si>
    <t>Cost lt $13.75</t>
  </si>
  <si>
    <t>April 2013</t>
  </si>
  <si>
    <t>Because of problems with the liquefier for March and April liquid use will be charged at $14.00 a litre with no extra levy to fund repairs to the system</t>
  </si>
  <si>
    <t>total L.- topup L.</t>
  </si>
  <si>
    <t>Cost L.</t>
  </si>
  <si>
    <t>Alex L.</t>
  </si>
  <si>
    <t>Clemens L.</t>
  </si>
  <si>
    <t>Michelle L.</t>
  </si>
  <si>
    <t>Sven(L.)</t>
  </si>
  <si>
    <t>DC(L)</t>
  </si>
  <si>
    <t>RF2(L)</t>
  </si>
  <si>
    <t>RF1(L)</t>
  </si>
  <si>
    <t>Dip op(L)</t>
  </si>
  <si>
    <t>Total L</t>
  </si>
  <si>
    <t>Returned Liquid equivalent L</t>
  </si>
  <si>
    <t>TOTAL COST</t>
  </si>
  <si>
    <t>top up cost $14.0 /L</t>
  </si>
  <si>
    <t xml:space="preserve">so the cost is due only to the amount of gas that was returned,plus the top up costs </t>
  </si>
  <si>
    <t>Sven(L)</t>
  </si>
  <si>
    <t>Michelle L</t>
  </si>
  <si>
    <t>Clemens L</t>
  </si>
  <si>
    <t>Alex L</t>
  </si>
  <si>
    <t>Cost L</t>
  </si>
  <si>
    <t>1000 L split by usage</t>
  </si>
  <si>
    <t>1500 L split by usage</t>
  </si>
  <si>
    <t>May 2013</t>
  </si>
  <si>
    <t>860 L split by usage</t>
  </si>
  <si>
    <t>top up cost $20.0 /L</t>
  </si>
  <si>
    <t>June 2013</t>
  </si>
  <si>
    <t>3000 L split by usage</t>
  </si>
  <si>
    <t>top up cost $17.35 /L</t>
  </si>
  <si>
    <t>July 2013</t>
  </si>
  <si>
    <t>top up cost $0 /L</t>
  </si>
  <si>
    <t>0 L split by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</si>
</sst>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.00"/>
    <numFmt numFmtId="165" formatCode="&quot;$&quot;#,##0.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1" fillId="0" borderId="1" xfId="0" applyFont="1" applyFill="1" applyBorder="1"/>
    <xf numFmtId="8" fontId="0" fillId="0" borderId="1" xfId="0" applyNumberFormat="1" applyBorder="1"/>
    <xf numFmtId="164" fontId="0" fillId="0" borderId="1" xfId="0" applyNumberFormat="1" applyBorder="1"/>
    <xf numFmtId="0" fontId="1" fillId="0" borderId="0" xfId="0" applyFont="1" applyFill="1" applyBorder="1"/>
    <xf numFmtId="2" fontId="0" fillId="0" borderId="1" xfId="0" applyNumberFormat="1" applyBorder="1"/>
    <xf numFmtId="49" fontId="1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2" fillId="0" borderId="4" xfId="0" applyFont="1" applyBorder="1" applyAlignment="1"/>
    <xf numFmtId="0" fontId="0" fillId="0" borderId="5" xfId="0" applyBorder="1"/>
    <xf numFmtId="0" fontId="4" fillId="0" borderId="4" xfId="0" applyFont="1" applyBorder="1" applyAlignment="1"/>
    <xf numFmtId="0" fontId="0" fillId="0" borderId="0" xfId="0" applyBorder="1"/>
    <xf numFmtId="164" fontId="0" fillId="0" borderId="0" xfId="0" applyNumberFormat="1" applyBorder="1"/>
    <xf numFmtId="4" fontId="0" fillId="0" borderId="1" xfId="0" applyNumberFormat="1" applyBorder="1"/>
    <xf numFmtId="164" fontId="0" fillId="0" borderId="6" xfId="0" applyNumberFormat="1" applyFill="1" applyBorder="1"/>
    <xf numFmtId="164" fontId="0" fillId="0" borderId="0" xfId="0" applyNumberFormat="1"/>
    <xf numFmtId="8" fontId="0" fillId="0" borderId="0" xfId="0" applyNumberFormat="1"/>
    <xf numFmtId="4" fontId="0" fillId="0" borderId="0" xfId="0" applyNumberFormat="1" applyBorder="1"/>
    <xf numFmtId="4" fontId="0" fillId="0" borderId="0" xfId="0" applyNumberFormat="1"/>
    <xf numFmtId="0" fontId="0" fillId="0" borderId="1" xfId="0" applyNumberFormat="1" applyBorder="1"/>
    <xf numFmtId="2" fontId="0" fillId="0" borderId="0" xfId="0" applyNumberFormat="1"/>
    <xf numFmtId="165" fontId="0" fillId="0" borderId="1" xfId="0" applyNumberFormat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6"/>
  <sheetViews>
    <sheetView tabSelected="1" topLeftCell="A44" zoomScaleNormal="100" workbookViewId="0">
      <selection activeCell="B62" sqref="B62"/>
    </sheetView>
  </sheetViews>
  <sheetFormatPr defaultRowHeight="15" x14ac:dyDescent="0.25"/>
  <cols>
    <col min="1" max="1" width="26.28515625" customWidth="1"/>
    <col min="2" max="2" width="11" customWidth="1"/>
    <col min="3" max="4" width="12" customWidth="1"/>
    <col min="6" max="6" width="10.140625" customWidth="1"/>
    <col min="9" max="9" width="10.140625" bestFit="1" customWidth="1"/>
    <col min="11" max="11" width="10.140625" bestFit="1" customWidth="1"/>
  </cols>
  <sheetData>
    <row r="1" spans="1:8" ht="31.5" x14ac:dyDescent="0.5">
      <c r="A1" s="14"/>
      <c r="B1" s="15"/>
      <c r="C1" s="18" t="s">
        <v>24</v>
      </c>
      <c r="D1" s="16"/>
      <c r="E1" s="16"/>
      <c r="F1" s="16"/>
      <c r="G1" s="16"/>
      <c r="H1" s="17"/>
    </row>
    <row r="3" spans="1:8" x14ac:dyDescent="0.25">
      <c r="A3" s="1"/>
      <c r="B3" s="1"/>
      <c r="C3" s="12" t="s">
        <v>32</v>
      </c>
      <c r="D3" s="1"/>
      <c r="E3" s="1" t="s">
        <v>33</v>
      </c>
      <c r="F3" s="1"/>
      <c r="G3" s="1"/>
    </row>
    <row r="4" spans="1:8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34</v>
      </c>
      <c r="F4" s="2" t="s">
        <v>4</v>
      </c>
      <c r="G4" s="2" t="s">
        <v>5</v>
      </c>
      <c r="H4" s="3" t="s">
        <v>6</v>
      </c>
    </row>
    <row r="5" spans="1:8" x14ac:dyDescent="0.25">
      <c r="A5" s="4" t="s">
        <v>35</v>
      </c>
      <c r="B5" s="4"/>
      <c r="C5" s="4"/>
      <c r="D5" s="4"/>
      <c r="E5" s="4"/>
      <c r="F5" s="4"/>
      <c r="G5" s="4"/>
      <c r="H5" s="5"/>
    </row>
    <row r="6" spans="1:8" x14ac:dyDescent="0.25">
      <c r="A6" s="2" t="s">
        <v>36</v>
      </c>
      <c r="B6" s="3"/>
      <c r="C6" s="3"/>
      <c r="D6" s="3">
        <v>7</v>
      </c>
      <c r="E6" s="3"/>
      <c r="F6" s="3"/>
      <c r="G6" s="3"/>
      <c r="H6" s="3"/>
    </row>
    <row r="7" spans="1:8" x14ac:dyDescent="0.25">
      <c r="A7" s="2" t="s">
        <v>7</v>
      </c>
      <c r="B7" s="3"/>
      <c r="C7" s="3"/>
      <c r="D7" s="3"/>
      <c r="E7" s="3"/>
      <c r="F7" s="3"/>
      <c r="G7" s="3"/>
      <c r="H7" s="3"/>
    </row>
    <row r="8" spans="1:8" x14ac:dyDescent="0.25">
      <c r="A8" s="2" t="s">
        <v>8</v>
      </c>
      <c r="B8" s="3">
        <v>390</v>
      </c>
      <c r="C8" s="3"/>
      <c r="D8" s="3"/>
      <c r="E8" s="3"/>
      <c r="F8" s="3"/>
      <c r="G8" s="3"/>
      <c r="H8" s="3"/>
    </row>
    <row r="9" spans="1:8" x14ac:dyDescent="0.25">
      <c r="A9" s="2" t="s">
        <v>9</v>
      </c>
      <c r="B9" s="3"/>
      <c r="C9" s="3"/>
      <c r="D9" s="3"/>
      <c r="E9" s="3"/>
      <c r="F9" s="3"/>
      <c r="G9" s="3"/>
      <c r="H9" s="3"/>
    </row>
    <row r="10" spans="1:8" x14ac:dyDescent="0.25">
      <c r="A10" s="2" t="s">
        <v>10</v>
      </c>
      <c r="B10" s="3"/>
      <c r="C10" s="3">
        <v>365</v>
      </c>
      <c r="D10" s="3"/>
      <c r="E10" s="3"/>
      <c r="F10" s="3"/>
      <c r="G10" s="3"/>
      <c r="H10" s="3"/>
    </row>
    <row r="11" spans="1:8" x14ac:dyDescent="0.25">
      <c r="A11" s="2" t="s">
        <v>11</v>
      </c>
      <c r="B11" s="3"/>
      <c r="C11" s="3"/>
      <c r="D11" s="3"/>
      <c r="E11" s="3"/>
      <c r="F11" s="3"/>
      <c r="G11" s="3">
        <v>375</v>
      </c>
      <c r="H11" s="3"/>
    </row>
    <row r="12" spans="1:8" x14ac:dyDescent="0.25">
      <c r="A12" s="13" t="s">
        <v>16</v>
      </c>
      <c r="B12" s="3"/>
      <c r="C12" s="3"/>
      <c r="D12" s="3">
        <v>7</v>
      </c>
      <c r="E12" s="3"/>
      <c r="F12" s="3"/>
      <c r="G12" s="3"/>
      <c r="H12" s="3"/>
    </row>
    <row r="13" spans="1:8" x14ac:dyDescent="0.25">
      <c r="A13" s="13" t="s">
        <v>37</v>
      </c>
      <c r="B13" s="3"/>
      <c r="C13" s="3"/>
      <c r="D13" s="3"/>
      <c r="E13" s="3"/>
      <c r="F13" s="3"/>
      <c r="G13" s="3">
        <v>258</v>
      </c>
      <c r="H13" s="3"/>
    </row>
    <row r="14" spans="1:8" x14ac:dyDescent="0.25">
      <c r="A14" s="13" t="s">
        <v>38</v>
      </c>
      <c r="B14" s="3">
        <v>390</v>
      </c>
      <c r="C14" s="3">
        <v>365</v>
      </c>
      <c r="D14" s="3">
        <v>0</v>
      </c>
      <c r="E14" s="3">
        <v>0</v>
      </c>
      <c r="F14" s="3">
        <v>0</v>
      </c>
      <c r="G14" s="3">
        <v>633</v>
      </c>
      <c r="H14" s="3">
        <v>0</v>
      </c>
    </row>
    <row r="15" spans="1:8" x14ac:dyDescent="0.25">
      <c r="A15" s="13" t="s">
        <v>39</v>
      </c>
      <c r="B15" s="3"/>
      <c r="C15" s="3"/>
      <c r="D15" s="3"/>
      <c r="E15" s="3"/>
      <c r="F15" s="3"/>
      <c r="G15" s="3">
        <v>3066.25</v>
      </c>
      <c r="H15" s="3"/>
    </row>
    <row r="16" spans="1:8" x14ac:dyDescent="0.25">
      <c r="A16" s="13" t="s">
        <v>40</v>
      </c>
      <c r="B16" s="8">
        <v>5362.5</v>
      </c>
      <c r="C16" s="8">
        <v>5018.75</v>
      </c>
      <c r="D16" s="3">
        <v>0</v>
      </c>
      <c r="E16" s="3">
        <v>0</v>
      </c>
      <c r="F16" s="3">
        <v>0</v>
      </c>
      <c r="G16" s="3">
        <v>5156.25</v>
      </c>
      <c r="H16" s="3">
        <v>0</v>
      </c>
    </row>
    <row r="17" spans="1:10" x14ac:dyDescent="0.25">
      <c r="A17" s="13" t="s">
        <v>20</v>
      </c>
      <c r="B17" s="8">
        <v>5362.5</v>
      </c>
      <c r="C17" s="8">
        <v>5018.75</v>
      </c>
      <c r="D17" s="8">
        <v>350</v>
      </c>
      <c r="E17" s="8">
        <v>0</v>
      </c>
      <c r="F17" s="8">
        <v>0</v>
      </c>
      <c r="G17" s="8">
        <v>8222.5</v>
      </c>
      <c r="H17" s="8">
        <v>0</v>
      </c>
      <c r="I17" s="23">
        <f>SUM(B17:H17)</f>
        <v>18953.75</v>
      </c>
    </row>
    <row r="18" spans="1:10" x14ac:dyDescent="0.25">
      <c r="A18" s="5"/>
      <c r="B18" s="5"/>
      <c r="C18" s="5"/>
      <c r="D18" s="5"/>
      <c r="E18" s="5"/>
      <c r="F18" s="5"/>
      <c r="G18" s="5"/>
      <c r="H18" s="5"/>
    </row>
    <row r="21" spans="1:10" ht="23.25" x14ac:dyDescent="0.35">
      <c r="A21" s="1"/>
      <c r="B21" s="33"/>
      <c r="C21" s="33"/>
      <c r="D21" s="33"/>
      <c r="E21" s="33"/>
      <c r="F21" s="33"/>
    </row>
    <row r="22" spans="1:10" x14ac:dyDescent="0.25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3" t="s">
        <v>12</v>
      </c>
      <c r="H22" s="6" t="s">
        <v>6</v>
      </c>
      <c r="I22" s="6" t="s">
        <v>22</v>
      </c>
      <c r="J22" s="6" t="s">
        <v>25</v>
      </c>
    </row>
    <row r="23" spans="1:10" x14ac:dyDescent="0.25">
      <c r="A23" s="11" t="s">
        <v>29</v>
      </c>
      <c r="B23" s="30" t="s">
        <v>28</v>
      </c>
      <c r="C23" s="31"/>
      <c r="D23" s="32"/>
      <c r="E23" s="4"/>
      <c r="F23" s="4"/>
      <c r="G23" s="5"/>
      <c r="H23" s="5"/>
      <c r="I23" s="5"/>
      <c r="J23" s="5"/>
    </row>
    <row r="24" spans="1:10" x14ac:dyDescent="0.25">
      <c r="A24" s="2" t="s">
        <v>23</v>
      </c>
      <c r="B24" s="3"/>
      <c r="C24" s="3">
        <v>3</v>
      </c>
      <c r="D24" s="3"/>
      <c r="E24" s="3"/>
      <c r="F24" s="3"/>
      <c r="G24" s="3"/>
      <c r="H24" s="3"/>
      <c r="I24" s="3">
        <v>8</v>
      </c>
      <c r="J24" s="3"/>
    </row>
    <row r="25" spans="1:10" x14ac:dyDescent="0.25">
      <c r="A25" s="2" t="s">
        <v>7</v>
      </c>
      <c r="B25" s="3">
        <v>60</v>
      </c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2" t="s">
        <v>8</v>
      </c>
      <c r="B26" s="3">
        <v>315</v>
      </c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2" t="s">
        <v>9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2" t="s">
        <v>10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2" t="s">
        <v>11</v>
      </c>
      <c r="B29" s="3"/>
      <c r="C29" s="3"/>
      <c r="D29" s="3"/>
      <c r="E29" s="3"/>
      <c r="F29" s="3">
        <v>585</v>
      </c>
      <c r="G29" s="3"/>
      <c r="H29" s="3"/>
      <c r="I29" s="3"/>
      <c r="J29" s="3"/>
    </row>
    <row r="30" spans="1:10" x14ac:dyDescent="0.25">
      <c r="A30" s="6" t="s">
        <v>13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6" t="s">
        <v>14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6" t="s">
        <v>15</v>
      </c>
      <c r="B32" s="3"/>
      <c r="C32" s="3"/>
      <c r="D32" s="3"/>
      <c r="E32" s="3"/>
      <c r="F32" s="3"/>
      <c r="G32" s="3"/>
      <c r="H32" s="3"/>
      <c r="I32" s="3"/>
      <c r="J32" s="3"/>
    </row>
    <row r="33" spans="1:11" x14ac:dyDescent="0.25">
      <c r="A33" s="6" t="s">
        <v>25</v>
      </c>
      <c r="B33" s="3"/>
      <c r="C33" s="3"/>
      <c r="D33" s="3"/>
      <c r="E33" s="3"/>
      <c r="F33" s="3"/>
      <c r="G33" s="3"/>
      <c r="H33" s="3"/>
      <c r="I33" s="3"/>
      <c r="J33" s="3"/>
    </row>
    <row r="34" spans="1:11" x14ac:dyDescent="0.25">
      <c r="A34" s="6" t="s">
        <v>16</v>
      </c>
      <c r="B34" s="3"/>
      <c r="C34" s="3">
        <v>3</v>
      </c>
      <c r="D34" s="3"/>
      <c r="E34" s="3"/>
      <c r="F34" s="3"/>
      <c r="G34" s="3"/>
      <c r="H34" s="3"/>
      <c r="I34" s="3">
        <v>8</v>
      </c>
      <c r="J34" s="3"/>
    </row>
    <row r="35" spans="1:11" x14ac:dyDescent="0.25">
      <c r="A35" s="6" t="s">
        <v>17</v>
      </c>
      <c r="B35" s="3">
        <v>375</v>
      </c>
      <c r="C35" s="3">
        <v>0</v>
      </c>
      <c r="D35" s="3">
        <v>0</v>
      </c>
      <c r="E35" s="3"/>
      <c r="F35" s="3">
        <v>585</v>
      </c>
      <c r="G35" s="3">
        <v>0</v>
      </c>
      <c r="H35" s="3">
        <v>90</v>
      </c>
      <c r="I35" s="3">
        <v>128</v>
      </c>
      <c r="J35" s="3">
        <v>0</v>
      </c>
    </row>
    <row r="36" spans="1:11" x14ac:dyDescent="0.25">
      <c r="A36" s="6" t="s">
        <v>26</v>
      </c>
      <c r="B36" s="3">
        <v>276.5</v>
      </c>
      <c r="C36" s="3">
        <v>0</v>
      </c>
      <c r="D36" s="3">
        <v>0</v>
      </c>
      <c r="E36" s="3"/>
      <c r="F36" s="3">
        <v>530</v>
      </c>
      <c r="G36" s="3">
        <v>0</v>
      </c>
      <c r="H36" s="3">
        <v>82.6</v>
      </c>
      <c r="I36" s="3">
        <v>34.6</v>
      </c>
      <c r="J36" s="3">
        <v>42.8</v>
      </c>
    </row>
    <row r="37" spans="1:11" x14ac:dyDescent="0.25">
      <c r="A37" s="6" t="s">
        <v>18</v>
      </c>
      <c r="B37" s="10">
        <f t="shared" ref="B37:J37" si="0">100-(B36/B35)*100</f>
        <v>26.266666666666666</v>
      </c>
      <c r="C37" s="10" t="e">
        <f t="shared" si="0"/>
        <v>#DIV/0!</v>
      </c>
      <c r="D37" s="10" t="e">
        <f t="shared" si="0"/>
        <v>#DIV/0!</v>
      </c>
      <c r="E37" s="10" t="e">
        <f t="shared" si="0"/>
        <v>#DIV/0!</v>
      </c>
      <c r="F37" s="10">
        <f t="shared" si="0"/>
        <v>9.4017094017093967</v>
      </c>
      <c r="G37" s="10" t="e">
        <f t="shared" si="0"/>
        <v>#DIV/0!</v>
      </c>
      <c r="H37" s="10">
        <f t="shared" si="0"/>
        <v>8.2222222222222285</v>
      </c>
      <c r="I37" s="10">
        <f t="shared" si="0"/>
        <v>72.96875</v>
      </c>
      <c r="J37" s="10" t="e">
        <f t="shared" si="0"/>
        <v>#DIV/0!</v>
      </c>
    </row>
    <row r="38" spans="1:11" x14ac:dyDescent="0.25">
      <c r="A38" s="6" t="s">
        <v>19</v>
      </c>
      <c r="B38" s="8">
        <f t="shared" ref="B38:G38" si="1">(B35*17.5-B36*14)/B35</f>
        <v>7.1773333333333333</v>
      </c>
      <c r="C38" s="8" t="e">
        <f t="shared" si="1"/>
        <v>#DIV/0!</v>
      </c>
      <c r="D38" s="8" t="e">
        <f t="shared" si="1"/>
        <v>#DIV/0!</v>
      </c>
      <c r="E38" s="8" t="e">
        <f t="shared" si="1"/>
        <v>#DIV/0!</v>
      </c>
      <c r="F38" s="8">
        <f t="shared" si="1"/>
        <v>4.816239316239316</v>
      </c>
      <c r="G38" s="8" t="e">
        <f t="shared" si="1"/>
        <v>#DIV/0!</v>
      </c>
      <c r="H38" s="8">
        <f>(H35*19.5-H36*14)/H35</f>
        <v>6.6511111111111125</v>
      </c>
      <c r="I38" s="8">
        <f>(I35*19.5-I36*14)/I35</f>
        <v>15.715624999999999</v>
      </c>
      <c r="J38" s="8" t="e">
        <f>(J35*19.5-J36*14)/J35</f>
        <v>#DIV/0!</v>
      </c>
    </row>
    <row r="39" spans="1:11" x14ac:dyDescent="0.25">
      <c r="A39" s="6" t="s">
        <v>21</v>
      </c>
      <c r="B39" s="7">
        <f t="shared" ref="B39:I39" si="2">B35*B38</f>
        <v>2691.5</v>
      </c>
      <c r="C39" s="7">
        <v>0</v>
      </c>
      <c r="D39" s="7">
        <v>0</v>
      </c>
      <c r="E39" s="7">
        <v>0</v>
      </c>
      <c r="F39" s="7">
        <f t="shared" si="2"/>
        <v>2817.5</v>
      </c>
      <c r="G39" s="7">
        <v>0</v>
      </c>
      <c r="H39" s="7">
        <f t="shared" si="2"/>
        <v>598.60000000000014</v>
      </c>
      <c r="I39" s="7">
        <f t="shared" si="2"/>
        <v>2011.6</v>
      </c>
      <c r="J39" s="7">
        <v>0</v>
      </c>
      <c r="K39" s="24">
        <f>SUM(B39:J39)</f>
        <v>8119.2000000000007</v>
      </c>
    </row>
    <row r="40" spans="1:11" x14ac:dyDescent="0.25">
      <c r="A40" s="6" t="s">
        <v>20</v>
      </c>
      <c r="B40" s="8">
        <v>2691.5</v>
      </c>
      <c r="C40" s="8">
        <v>150</v>
      </c>
      <c r="D40" s="8">
        <v>0</v>
      </c>
      <c r="E40" s="8">
        <v>0</v>
      </c>
      <c r="F40" s="8">
        <v>2817.5</v>
      </c>
      <c r="G40" s="8">
        <v>0</v>
      </c>
      <c r="H40" s="8">
        <v>733.6</v>
      </c>
      <c r="I40" s="8">
        <v>2603.6</v>
      </c>
      <c r="J40" s="8" t="s">
        <v>27</v>
      </c>
    </row>
    <row r="41" spans="1:11" x14ac:dyDescent="0.25">
      <c r="A41" s="6" t="s">
        <v>31</v>
      </c>
      <c r="B41" s="8"/>
      <c r="C41" s="8"/>
      <c r="D41" s="8"/>
      <c r="E41" s="8"/>
      <c r="F41" s="8"/>
      <c r="G41" s="8"/>
      <c r="H41" s="8"/>
      <c r="I41" s="8"/>
      <c r="J41" s="8"/>
    </row>
    <row r="43" spans="1:11" x14ac:dyDescent="0.25">
      <c r="A43" s="9"/>
    </row>
    <row r="44" spans="1:11" x14ac:dyDescent="0.25">
      <c r="A44" s="9"/>
    </row>
    <row r="46" spans="1:11" x14ac:dyDescent="0.25">
      <c r="A46" s="2" t="s">
        <v>0</v>
      </c>
      <c r="B46" s="2" t="s">
        <v>1</v>
      </c>
      <c r="C46" s="2" t="s">
        <v>2</v>
      </c>
      <c r="D46" s="2" t="s">
        <v>3</v>
      </c>
      <c r="E46" s="2" t="s">
        <v>4</v>
      </c>
      <c r="F46" s="2" t="s">
        <v>5</v>
      </c>
      <c r="G46" s="3" t="s">
        <v>12</v>
      </c>
      <c r="H46" s="6" t="s">
        <v>6</v>
      </c>
      <c r="I46" s="6" t="s">
        <v>22</v>
      </c>
      <c r="J46" s="6" t="s">
        <v>25</v>
      </c>
    </row>
    <row r="47" spans="1:11" x14ac:dyDescent="0.25">
      <c r="A47" s="11" t="s">
        <v>30</v>
      </c>
      <c r="B47" s="30" t="s">
        <v>28</v>
      </c>
      <c r="C47" s="31"/>
      <c r="D47" s="32"/>
      <c r="E47" s="4"/>
      <c r="F47" s="4"/>
      <c r="G47" s="5"/>
      <c r="H47" s="5"/>
      <c r="I47" s="5"/>
      <c r="J47" s="5"/>
    </row>
    <row r="48" spans="1:11" x14ac:dyDescent="0.25">
      <c r="A48" s="2" t="s">
        <v>23</v>
      </c>
      <c r="B48" s="3">
        <v>1</v>
      </c>
      <c r="C48" s="3">
        <v>12</v>
      </c>
      <c r="D48" s="3">
        <v>2</v>
      </c>
      <c r="E48" s="3"/>
      <c r="F48" s="3"/>
      <c r="G48" s="3"/>
      <c r="H48" s="3"/>
      <c r="I48" s="3"/>
      <c r="J48" s="3"/>
    </row>
    <row r="49" spans="1:10" x14ac:dyDescent="0.25">
      <c r="A49" s="2" t="s">
        <v>52</v>
      </c>
      <c r="B49" s="3">
        <v>106</v>
      </c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2" t="s">
        <v>51</v>
      </c>
      <c r="B50" s="3">
        <v>632</v>
      </c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2" t="s">
        <v>50</v>
      </c>
      <c r="B51" s="3">
        <v>320</v>
      </c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2" t="s">
        <v>49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2" t="s">
        <v>48</v>
      </c>
      <c r="B53" s="3"/>
      <c r="C53" s="3"/>
      <c r="D53" s="3"/>
      <c r="E53" s="3"/>
      <c r="F53" s="3">
        <v>1040.5999999999999</v>
      </c>
      <c r="G53" s="3"/>
      <c r="H53" s="3"/>
      <c r="I53" s="3"/>
      <c r="J53" s="3"/>
    </row>
    <row r="54" spans="1:10" x14ac:dyDescent="0.25">
      <c r="A54" s="6" t="s">
        <v>47</v>
      </c>
      <c r="B54" s="3"/>
      <c r="C54" s="3"/>
      <c r="D54" s="3"/>
      <c r="E54" s="3"/>
      <c r="F54" s="3"/>
      <c r="G54" s="3">
        <v>79.2</v>
      </c>
      <c r="H54" s="3"/>
      <c r="I54" s="3"/>
      <c r="J54" s="3"/>
    </row>
    <row r="55" spans="1:10" x14ac:dyDescent="0.25">
      <c r="A55" s="6" t="s">
        <v>46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6" t="s">
        <v>45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6" t="s">
        <v>25</v>
      </c>
      <c r="B57" s="3"/>
      <c r="C57" s="3"/>
      <c r="D57" s="3"/>
      <c r="E57" s="3"/>
      <c r="F57" s="3"/>
      <c r="G57" s="3"/>
      <c r="H57" s="3"/>
      <c r="I57" s="3"/>
      <c r="J57" s="3">
        <v>251.2</v>
      </c>
    </row>
    <row r="58" spans="1:10" x14ac:dyDescent="0.25">
      <c r="A58" s="6" t="s">
        <v>16</v>
      </c>
      <c r="B58" s="3">
        <v>1</v>
      </c>
      <c r="C58" s="3">
        <v>12</v>
      </c>
      <c r="D58" s="3"/>
      <c r="E58" s="3"/>
      <c r="F58" s="3"/>
      <c r="G58" s="3"/>
      <c r="H58" s="3"/>
      <c r="I58" s="3"/>
      <c r="J58" s="3"/>
    </row>
    <row r="59" spans="1:10" x14ac:dyDescent="0.25">
      <c r="A59" s="6" t="s">
        <v>53</v>
      </c>
      <c r="B59" s="3">
        <v>1058</v>
      </c>
      <c r="C59" s="3">
        <v>0</v>
      </c>
      <c r="D59" s="3">
        <v>0</v>
      </c>
      <c r="E59" s="3">
        <v>0</v>
      </c>
      <c r="F59" s="3">
        <v>1040.5999999999999</v>
      </c>
      <c r="G59" s="3">
        <v>79.2</v>
      </c>
      <c r="H59" s="3">
        <v>0</v>
      </c>
      <c r="I59" s="3">
        <v>441.4</v>
      </c>
      <c r="J59" s="3">
        <v>251.2</v>
      </c>
    </row>
    <row r="60" spans="1:10" x14ac:dyDescent="0.25">
      <c r="A60" s="6" t="s">
        <v>54</v>
      </c>
      <c r="B60" s="3">
        <v>602.79999999999995</v>
      </c>
      <c r="C60" s="3">
        <v>0</v>
      </c>
      <c r="D60" s="3">
        <v>0</v>
      </c>
      <c r="E60" s="3">
        <v>0</v>
      </c>
      <c r="F60" s="3">
        <v>722.3</v>
      </c>
      <c r="G60" s="3">
        <v>15.75</v>
      </c>
      <c r="H60" s="3">
        <v>0</v>
      </c>
      <c r="I60" s="3">
        <v>185</v>
      </c>
      <c r="J60" s="3">
        <v>309.60000000000002</v>
      </c>
    </row>
    <row r="61" spans="1:10" x14ac:dyDescent="0.25">
      <c r="A61" s="6" t="s">
        <v>18</v>
      </c>
      <c r="B61" s="10">
        <f t="shared" ref="B61" si="3">100-(B60/B59)*100</f>
        <v>43.024574669187153</v>
      </c>
      <c r="C61" s="10" t="e">
        <f t="shared" ref="C61" si="4">100-(C60/C59)*100</f>
        <v>#DIV/0!</v>
      </c>
      <c r="D61" s="10" t="e">
        <f t="shared" ref="D61" si="5">100-(D60/D59)*100</f>
        <v>#DIV/0!</v>
      </c>
      <c r="E61" s="10" t="e">
        <f t="shared" ref="E61" si="6">100-(E60/E59)*100</f>
        <v>#DIV/0!</v>
      </c>
      <c r="F61" s="10">
        <f t="shared" ref="F61" si="7">100-(F60/F59)*100</f>
        <v>30.58812223717085</v>
      </c>
      <c r="G61" s="10">
        <f t="shared" ref="G61" si="8">100-(G60/G59)*100</f>
        <v>80.11363636363636</v>
      </c>
      <c r="H61" s="10" t="e">
        <f t="shared" ref="H61" si="9">100-(H60/H59)*100</f>
        <v>#DIV/0!</v>
      </c>
      <c r="I61" s="10">
        <f t="shared" ref="I61" si="10">100-(I60/I59)*100</f>
        <v>58.087902129587668</v>
      </c>
      <c r="J61" s="10">
        <f t="shared" ref="J61" si="11">100-(J60/J59)*100</f>
        <v>-23.248407643312106</v>
      </c>
    </row>
    <row r="62" spans="1:10" x14ac:dyDescent="0.25">
      <c r="A62" s="6" t="s">
        <v>44</v>
      </c>
      <c r="B62" s="8">
        <f>(B59*14-B60*14)/B59</f>
        <v>6.0234404536862014</v>
      </c>
      <c r="C62" s="8" t="e">
        <f t="shared" ref="C62:E62" si="12">(C59*17.5-C60*14)/C59</f>
        <v>#DIV/0!</v>
      </c>
      <c r="D62" s="8" t="e">
        <f t="shared" si="12"/>
        <v>#DIV/0!</v>
      </c>
      <c r="E62" s="8" t="e">
        <f t="shared" si="12"/>
        <v>#DIV/0!</v>
      </c>
      <c r="F62" s="8">
        <f>(F59*14-F60*14)/F59</f>
        <v>4.2823371132039201</v>
      </c>
      <c r="G62" s="8">
        <f>(G59*14-G60*14)/G59</f>
        <v>11.21590909090909</v>
      </c>
      <c r="H62" s="8" t="e">
        <f>(H59*21-H60*14)/H59</f>
        <v>#DIV/0!</v>
      </c>
      <c r="I62" s="8">
        <f>(I59*14-I60*14)/I59</f>
        <v>8.1323062981422733</v>
      </c>
      <c r="J62" s="8">
        <v>0</v>
      </c>
    </row>
    <row r="63" spans="1:10" x14ac:dyDescent="0.25">
      <c r="A63" s="6" t="s">
        <v>21</v>
      </c>
      <c r="B63" s="7">
        <f>B67*B62</f>
        <v>3939.6906536346978</v>
      </c>
      <c r="C63" s="7"/>
      <c r="D63" s="7"/>
      <c r="E63" s="7"/>
      <c r="F63" s="7">
        <f>F67*F62</f>
        <v>2754.8408063530842</v>
      </c>
      <c r="G63" s="7">
        <f>G67*G62</f>
        <v>549.15064141722655</v>
      </c>
      <c r="H63" s="7"/>
      <c r="I63" s="7">
        <f>I67*I62</f>
        <v>2219.1051924251674</v>
      </c>
      <c r="J63" s="7"/>
    </row>
    <row r="64" spans="1:10" x14ac:dyDescent="0.25">
      <c r="A64" s="6" t="s">
        <v>56</v>
      </c>
      <c r="B64" s="8">
        <f>B66*14</f>
        <v>5655.1618814905314</v>
      </c>
      <c r="C64" s="7"/>
      <c r="D64" s="7"/>
      <c r="E64" s="7"/>
      <c r="F64" s="8">
        <f>F66*14</f>
        <v>5562.1563836285886</v>
      </c>
      <c r="G64" s="8">
        <f>G66*14</f>
        <v>423.33536957849725</v>
      </c>
      <c r="H64" s="7"/>
      <c r="I64" s="8">
        <f>I66*14</f>
        <v>2359.3463653023823</v>
      </c>
      <c r="J64" s="7"/>
    </row>
    <row r="65" spans="1:13" x14ac:dyDescent="0.25">
      <c r="A65" s="6" t="s">
        <v>55</v>
      </c>
      <c r="B65" s="8">
        <f>B48*50+B63+B64</f>
        <v>9644.8525351252283</v>
      </c>
      <c r="C65" s="8">
        <f>C48*50+C63+C64</f>
        <v>600</v>
      </c>
      <c r="D65" s="8">
        <f>D48*50+D63+D64</f>
        <v>100</v>
      </c>
      <c r="E65" s="8">
        <v>0</v>
      </c>
      <c r="F65" s="8">
        <f>F48*50+F63+F64</f>
        <v>8316.9971899816737</v>
      </c>
      <c r="G65" s="8">
        <f>G48*50+G63+G64</f>
        <v>972.48601099572375</v>
      </c>
      <c r="H65" s="8">
        <v>0</v>
      </c>
      <c r="I65" s="8">
        <f>I48*50+I63+I64</f>
        <v>4578.4515577275497</v>
      </c>
      <c r="J65" s="8">
        <v>0</v>
      </c>
      <c r="K65" s="23">
        <f>SUM(B65:J65)</f>
        <v>24212.787293830173</v>
      </c>
    </row>
    <row r="66" spans="1:13" x14ac:dyDescent="0.25">
      <c r="A66" s="6" t="s">
        <v>63</v>
      </c>
      <c r="B66" s="21">
        <f>B59/SUM(B59,F59,G59,I59)*1000</f>
        <v>403.94013439218082</v>
      </c>
      <c r="C66" s="21"/>
      <c r="D66" s="21"/>
      <c r="E66" s="21"/>
      <c r="F66" s="21">
        <f>F59/SUM(B59,F59,G59,I59)*1000</f>
        <v>397.29688454489917</v>
      </c>
      <c r="G66" s="21">
        <f>G59/SUM(B59,F59,G59,I59)*1000</f>
        <v>30.238240684178376</v>
      </c>
      <c r="H66" s="21"/>
      <c r="I66" s="21">
        <f>I59/SUM(B59,F59:G59,I59)*1000</f>
        <v>168.5247403787416</v>
      </c>
      <c r="J66" s="21"/>
    </row>
    <row r="67" spans="1:13" x14ac:dyDescent="0.25">
      <c r="A67" s="6" t="s">
        <v>43</v>
      </c>
      <c r="B67" s="21">
        <f>B59-B66</f>
        <v>654.05986560781912</v>
      </c>
      <c r="C67" s="21"/>
      <c r="D67" s="21"/>
      <c r="E67" s="21"/>
      <c r="F67" s="21">
        <f>F59-F66</f>
        <v>643.30311545510074</v>
      </c>
      <c r="G67" s="21">
        <f>G59-G66</f>
        <v>48.961759315821624</v>
      </c>
      <c r="H67" s="21"/>
      <c r="I67" s="21">
        <f>I59-I66</f>
        <v>272.87525962125835</v>
      </c>
      <c r="J67" s="21"/>
    </row>
    <row r="68" spans="1:13" x14ac:dyDescent="0.25">
      <c r="A68" s="9"/>
      <c r="B68" s="20"/>
      <c r="C68" s="20"/>
      <c r="D68" s="20"/>
      <c r="E68" s="20"/>
      <c r="F68" s="20"/>
      <c r="G68" s="20"/>
      <c r="H68" s="20"/>
      <c r="I68" s="20"/>
      <c r="J68" s="20"/>
    </row>
    <row r="69" spans="1:13" x14ac:dyDescent="0.25">
      <c r="A69" s="9"/>
      <c r="B69" s="25"/>
      <c r="C69" s="25"/>
      <c r="D69" s="25"/>
      <c r="E69" s="25"/>
      <c r="F69" s="25"/>
      <c r="G69" s="25"/>
      <c r="H69" s="25"/>
      <c r="I69" s="25"/>
      <c r="J69" s="25"/>
    </row>
    <row r="71" spans="1:13" x14ac:dyDescent="0.25">
      <c r="A71" s="2" t="s">
        <v>0</v>
      </c>
      <c r="B71" s="2" t="s">
        <v>1</v>
      </c>
      <c r="C71" s="2" t="s">
        <v>2</v>
      </c>
      <c r="D71" s="2" t="s">
        <v>3</v>
      </c>
      <c r="E71" s="2" t="s">
        <v>4</v>
      </c>
      <c r="F71" s="2" t="s">
        <v>5</v>
      </c>
      <c r="G71" s="3" t="s">
        <v>12</v>
      </c>
      <c r="H71" s="6" t="s">
        <v>6</v>
      </c>
      <c r="I71" s="6" t="s">
        <v>22</v>
      </c>
      <c r="J71" s="6" t="s">
        <v>25</v>
      </c>
    </row>
    <row r="72" spans="1:13" x14ac:dyDescent="0.25">
      <c r="A72" s="11" t="s">
        <v>41</v>
      </c>
      <c r="B72" s="30" t="s">
        <v>28</v>
      </c>
      <c r="C72" s="31"/>
      <c r="D72" s="32"/>
      <c r="E72" s="4"/>
      <c r="F72" s="4"/>
      <c r="G72" s="5"/>
      <c r="H72" s="5"/>
      <c r="I72" s="5"/>
      <c r="J72" s="5"/>
    </row>
    <row r="73" spans="1:13" x14ac:dyDescent="0.25">
      <c r="A73" s="2" t="s">
        <v>23</v>
      </c>
      <c r="B73" s="3">
        <v>2</v>
      </c>
      <c r="C73" s="3">
        <v>13</v>
      </c>
      <c r="D73" s="3">
        <v>4</v>
      </c>
      <c r="E73" s="3"/>
      <c r="F73" s="3"/>
      <c r="G73" s="3"/>
      <c r="H73" s="3"/>
      <c r="I73" s="3"/>
      <c r="J73" s="3"/>
    </row>
    <row r="74" spans="1:13" x14ac:dyDescent="0.25">
      <c r="A74" s="2" t="s">
        <v>52</v>
      </c>
      <c r="B74" s="3">
        <v>183</v>
      </c>
      <c r="C74" s="3"/>
      <c r="D74" s="3"/>
      <c r="E74" s="3"/>
      <c r="F74" s="3"/>
      <c r="G74" s="3"/>
      <c r="H74" s="3"/>
      <c r="I74" s="3"/>
      <c r="J74" s="3"/>
    </row>
    <row r="75" spans="1:13" x14ac:dyDescent="0.25">
      <c r="A75" s="2" t="s">
        <v>51</v>
      </c>
      <c r="B75" s="3">
        <v>500</v>
      </c>
      <c r="C75" s="3"/>
      <c r="D75" s="3"/>
      <c r="E75" s="3"/>
      <c r="F75" s="3"/>
      <c r="G75" s="3"/>
      <c r="H75" s="3"/>
      <c r="I75" s="3"/>
      <c r="J75" s="3"/>
    </row>
    <row r="76" spans="1:13" x14ac:dyDescent="0.25">
      <c r="A76" s="2" t="s">
        <v>50</v>
      </c>
      <c r="B76" s="3">
        <v>570</v>
      </c>
      <c r="C76" s="3"/>
      <c r="D76" s="3"/>
      <c r="E76" s="3"/>
      <c r="F76" s="3"/>
      <c r="G76" s="3"/>
      <c r="H76" s="3"/>
      <c r="I76" s="3"/>
      <c r="J76" s="3"/>
      <c r="M76" s="19"/>
    </row>
    <row r="77" spans="1:13" x14ac:dyDescent="0.25">
      <c r="A77" s="2" t="s">
        <v>49</v>
      </c>
      <c r="B77" s="3"/>
      <c r="C77" s="3"/>
      <c r="D77" s="3"/>
      <c r="E77" s="3"/>
      <c r="F77" s="3"/>
      <c r="G77" s="3"/>
      <c r="H77" s="3"/>
      <c r="I77" s="3"/>
      <c r="J77" s="3"/>
      <c r="M77" s="19"/>
    </row>
    <row r="78" spans="1:13" x14ac:dyDescent="0.25">
      <c r="A78" s="2" t="s">
        <v>58</v>
      </c>
      <c r="B78" s="3"/>
      <c r="C78" s="3"/>
      <c r="D78" s="3"/>
      <c r="E78" s="3"/>
      <c r="F78" s="3">
        <v>1007</v>
      </c>
      <c r="G78" s="3"/>
      <c r="H78" s="3"/>
      <c r="I78" s="3"/>
      <c r="J78" s="3"/>
    </row>
    <row r="79" spans="1:13" x14ac:dyDescent="0.25">
      <c r="A79" s="6" t="s">
        <v>59</v>
      </c>
      <c r="B79" s="3"/>
      <c r="C79" s="3"/>
      <c r="D79" s="3"/>
      <c r="E79" s="3"/>
      <c r="F79" s="3"/>
      <c r="G79" s="3">
        <v>56</v>
      </c>
      <c r="H79" s="3"/>
      <c r="I79" s="3"/>
      <c r="J79" s="3"/>
    </row>
    <row r="80" spans="1:13" x14ac:dyDescent="0.25">
      <c r="A80" s="6" t="s">
        <v>60</v>
      </c>
      <c r="B80" s="3"/>
      <c r="C80" s="3"/>
      <c r="D80" s="3"/>
      <c r="E80" s="3"/>
      <c r="F80" s="3"/>
      <c r="G80" s="3"/>
      <c r="H80" s="3">
        <v>234</v>
      </c>
      <c r="I80" s="3"/>
      <c r="J80" s="3"/>
    </row>
    <row r="81" spans="1:11" x14ac:dyDescent="0.25">
      <c r="A81" s="6" t="s">
        <v>61</v>
      </c>
      <c r="B81" s="3"/>
      <c r="C81" s="3"/>
      <c r="D81" s="3"/>
      <c r="E81" s="3"/>
      <c r="F81" s="3"/>
      <c r="G81" s="3"/>
      <c r="H81" s="3"/>
      <c r="I81" s="3">
        <v>360</v>
      </c>
      <c r="J81" s="3"/>
    </row>
    <row r="82" spans="1:11" x14ac:dyDescent="0.25">
      <c r="A82" s="6" t="s">
        <v>25</v>
      </c>
      <c r="B82" s="3"/>
      <c r="C82" s="3"/>
      <c r="D82" s="3"/>
      <c r="E82" s="3"/>
      <c r="F82" s="3"/>
      <c r="G82" s="3"/>
      <c r="H82" s="3"/>
      <c r="I82" s="3"/>
      <c r="J82" s="3"/>
    </row>
    <row r="83" spans="1:11" x14ac:dyDescent="0.25">
      <c r="A83" s="6" t="s">
        <v>16</v>
      </c>
      <c r="B83" s="3">
        <v>2</v>
      </c>
      <c r="C83" s="3">
        <v>13</v>
      </c>
      <c r="D83" s="3">
        <v>4</v>
      </c>
      <c r="E83" s="3"/>
      <c r="F83" s="3"/>
      <c r="G83" s="3"/>
      <c r="H83" s="3"/>
      <c r="I83" s="3"/>
      <c r="J83" s="3"/>
    </row>
    <row r="84" spans="1:11" x14ac:dyDescent="0.25">
      <c r="A84" s="6" t="s">
        <v>53</v>
      </c>
      <c r="B84" s="3">
        <v>1253</v>
      </c>
      <c r="C84" s="3"/>
      <c r="D84" s="3">
        <v>0</v>
      </c>
      <c r="E84" s="3">
        <v>0</v>
      </c>
      <c r="F84" s="3">
        <v>1007</v>
      </c>
      <c r="G84" s="3">
        <v>56</v>
      </c>
      <c r="H84" s="3">
        <v>234</v>
      </c>
      <c r="I84" s="3">
        <v>360</v>
      </c>
      <c r="J84" s="3">
        <v>0</v>
      </c>
    </row>
    <row r="85" spans="1:11" x14ac:dyDescent="0.25">
      <c r="A85" s="6" t="s">
        <v>54</v>
      </c>
      <c r="B85" s="3">
        <v>1022.5</v>
      </c>
      <c r="C85" s="3"/>
      <c r="D85" s="3">
        <v>0</v>
      </c>
      <c r="E85" s="3">
        <v>0</v>
      </c>
      <c r="F85" s="3">
        <v>900</v>
      </c>
      <c r="G85" s="3">
        <v>45</v>
      </c>
      <c r="H85" s="3">
        <v>146</v>
      </c>
      <c r="I85" s="3">
        <v>188</v>
      </c>
      <c r="J85" s="3">
        <v>45</v>
      </c>
    </row>
    <row r="86" spans="1:11" x14ac:dyDescent="0.25">
      <c r="A86" s="6" t="s">
        <v>18</v>
      </c>
      <c r="B86" s="10">
        <f t="shared" ref="B86:J86" si="13">100-(B85/B84)*100</f>
        <v>18.395849960095774</v>
      </c>
      <c r="C86" s="10" t="e">
        <f t="shared" si="13"/>
        <v>#DIV/0!</v>
      </c>
      <c r="D86" s="10" t="e">
        <f t="shared" si="13"/>
        <v>#DIV/0!</v>
      </c>
      <c r="E86" s="10" t="e">
        <f t="shared" si="13"/>
        <v>#DIV/0!</v>
      </c>
      <c r="F86" s="10">
        <f t="shared" si="13"/>
        <v>10.625620655412121</v>
      </c>
      <c r="G86" s="10">
        <f t="shared" si="13"/>
        <v>19.642857142857139</v>
      </c>
      <c r="H86" s="10">
        <f t="shared" si="13"/>
        <v>37.606837606837608</v>
      </c>
      <c r="I86" s="10">
        <f t="shared" si="13"/>
        <v>47.777777777777771</v>
      </c>
      <c r="J86" s="10" t="e">
        <f t="shared" si="13"/>
        <v>#DIV/0!</v>
      </c>
    </row>
    <row r="87" spans="1:11" x14ac:dyDescent="0.25">
      <c r="A87" s="6" t="s">
        <v>62</v>
      </c>
      <c r="B87" s="8">
        <f>(B84*14-B85*14)/B84</f>
        <v>2.5754189944134076</v>
      </c>
      <c r="C87" s="8" t="e">
        <f t="shared" ref="C87:E87" si="14">(C84*17.5-C85*14)/C84</f>
        <v>#DIV/0!</v>
      </c>
      <c r="D87" s="8" t="e">
        <f t="shared" si="14"/>
        <v>#DIV/0!</v>
      </c>
      <c r="E87" s="8" t="e">
        <f t="shared" si="14"/>
        <v>#DIV/0!</v>
      </c>
      <c r="F87" s="8">
        <f>(F84*14-F85*14)/F84</f>
        <v>1.4875868917576962</v>
      </c>
      <c r="G87" s="8">
        <f>(G84*14-G85*14)/G84</f>
        <v>2.75</v>
      </c>
      <c r="H87" s="8">
        <f>(H84*14-H85*14)/H84</f>
        <v>5.2649572649572649</v>
      </c>
      <c r="I87" s="8">
        <f>(I84*14-I85*14)/I84</f>
        <v>6.6888888888888891</v>
      </c>
      <c r="J87" s="8">
        <v>0</v>
      </c>
    </row>
    <row r="88" spans="1:11" x14ac:dyDescent="0.25">
      <c r="A88" s="6" t="s">
        <v>21</v>
      </c>
      <c r="B88" s="7">
        <f>B92*B87</f>
        <v>1563.5979381443296</v>
      </c>
      <c r="C88" s="7"/>
      <c r="D88" s="7"/>
      <c r="E88" s="7"/>
      <c r="F88" s="7">
        <f>F92*F87</f>
        <v>725.83505154639181</v>
      </c>
      <c r="G88" s="7">
        <f>G92*G87</f>
        <v>74.618556701030926</v>
      </c>
      <c r="H88" s="7">
        <f>H92*H87</f>
        <v>596.94845360824741</v>
      </c>
      <c r="I88" s="7">
        <f>I92*I87</f>
        <v>1166.7628865979382</v>
      </c>
      <c r="J88" s="7"/>
    </row>
    <row r="89" spans="1:11" x14ac:dyDescent="0.25">
      <c r="A89" s="6" t="s">
        <v>56</v>
      </c>
      <c r="B89" s="8">
        <f>B91*14</f>
        <v>9042.2680412371137</v>
      </c>
      <c r="C89" s="8"/>
      <c r="D89" s="8"/>
      <c r="E89" s="8"/>
      <c r="F89" s="8">
        <f>F91*14</f>
        <v>7267.0103092783511</v>
      </c>
      <c r="G89" s="8">
        <f>G91*14</f>
        <v>404.12371134020617</v>
      </c>
      <c r="H89" s="8">
        <f>H91*14</f>
        <v>1688.6597938144332</v>
      </c>
      <c r="I89" s="8">
        <f>I91*14</f>
        <v>2597.9381443298967</v>
      </c>
      <c r="J89" s="8"/>
    </row>
    <row r="90" spans="1:11" x14ac:dyDescent="0.25">
      <c r="A90" s="6" t="s">
        <v>55</v>
      </c>
      <c r="B90" s="8">
        <f>B73*50+B88+B89</f>
        <v>10705.865979381444</v>
      </c>
      <c r="C90" s="8">
        <f>C73*50+C88+C89</f>
        <v>650</v>
      </c>
      <c r="D90" s="8">
        <f>D73*50+D88+D89</f>
        <v>200</v>
      </c>
      <c r="E90" s="8">
        <v>0</v>
      </c>
      <c r="F90" s="8">
        <f>F73*50+F88+F89</f>
        <v>7992.8453608247428</v>
      </c>
      <c r="G90" s="8">
        <f>G73*50+G88+G89</f>
        <v>478.74226804123708</v>
      </c>
      <c r="H90" s="8">
        <f>H73*50+H88+H89</f>
        <v>2285.6082474226805</v>
      </c>
      <c r="I90" s="8">
        <f>I73*50+I88+I89</f>
        <v>3764.7010309278348</v>
      </c>
      <c r="J90" s="8">
        <v>0</v>
      </c>
      <c r="K90" s="22">
        <f>SUM(B90:J90)</f>
        <v>26077.762886597942</v>
      </c>
    </row>
    <row r="91" spans="1:11" x14ac:dyDescent="0.25">
      <c r="A91" s="6" t="s">
        <v>64</v>
      </c>
      <c r="B91" s="21">
        <f>B84/SUM(B84,F84,G84,H84,I84)*1500</f>
        <v>645.87628865979389</v>
      </c>
      <c r="C91" s="21"/>
      <c r="D91" s="21"/>
      <c r="E91" s="21"/>
      <c r="F91" s="21">
        <f>F84/SUM(B84,F84,G84,H84,I84)*1500</f>
        <v>519.07216494845363</v>
      </c>
      <c r="G91" s="21">
        <f>G84/SUM(B84,F84,G84,H84,I84)*1500</f>
        <v>28.865979381443299</v>
      </c>
      <c r="H91" s="21">
        <f>H84/SUM(B84,F84,G84,H84,I84)*1500</f>
        <v>120.61855670103094</v>
      </c>
      <c r="I91" s="21">
        <f>I84/SUM(B84,F84,G84,H84,I84)*1500</f>
        <v>185.56701030927834</v>
      </c>
      <c r="J91" s="21"/>
    </row>
    <row r="92" spans="1:11" x14ac:dyDescent="0.25">
      <c r="A92" s="6" t="s">
        <v>43</v>
      </c>
      <c r="B92" s="21">
        <f>B84-B91</f>
        <v>607.12371134020611</v>
      </c>
      <c r="C92" s="8"/>
      <c r="D92" s="8"/>
      <c r="E92" s="8"/>
      <c r="F92" s="21">
        <f>F84-F91</f>
        <v>487.92783505154637</v>
      </c>
      <c r="G92" s="21">
        <f>G84-G91</f>
        <v>27.134020618556701</v>
      </c>
      <c r="H92" s="21">
        <f>H84-H91</f>
        <v>113.38144329896906</v>
      </c>
      <c r="I92" s="21">
        <f>I84-I91</f>
        <v>174.43298969072166</v>
      </c>
      <c r="J92" s="8"/>
    </row>
    <row r="94" spans="1:11" x14ac:dyDescent="0.25">
      <c r="A94" s="9" t="s">
        <v>42</v>
      </c>
    </row>
    <row r="95" spans="1:11" x14ac:dyDescent="0.25">
      <c r="A95" s="9" t="s">
        <v>57</v>
      </c>
    </row>
    <row r="98" spans="1:10" x14ac:dyDescent="0.25">
      <c r="A98" s="2" t="s">
        <v>0</v>
      </c>
      <c r="B98" s="2" t="s">
        <v>1</v>
      </c>
      <c r="C98" s="2" t="s">
        <v>2</v>
      </c>
      <c r="D98" s="2" t="s">
        <v>3</v>
      </c>
      <c r="E98" s="2" t="s">
        <v>4</v>
      </c>
      <c r="F98" s="2" t="s">
        <v>5</v>
      </c>
      <c r="G98" s="3" t="s">
        <v>12</v>
      </c>
      <c r="H98" s="6" t="s">
        <v>6</v>
      </c>
      <c r="I98" s="6" t="s">
        <v>22</v>
      </c>
      <c r="J98" s="6" t="s">
        <v>25</v>
      </c>
    </row>
    <row r="99" spans="1:10" x14ac:dyDescent="0.25">
      <c r="A99" s="11" t="s">
        <v>65</v>
      </c>
      <c r="B99" s="30" t="s">
        <v>28</v>
      </c>
      <c r="C99" s="31"/>
      <c r="D99" s="32"/>
      <c r="E99" s="4"/>
      <c r="F99" s="4"/>
      <c r="G99" s="5"/>
      <c r="H99" s="5"/>
      <c r="I99" s="5"/>
      <c r="J99" s="5"/>
    </row>
    <row r="100" spans="1:10" x14ac:dyDescent="0.25">
      <c r="A100" s="2" t="s">
        <v>23</v>
      </c>
      <c r="B100" s="3"/>
      <c r="C100" s="3">
        <v>17</v>
      </c>
      <c r="D100" s="3">
        <v>7</v>
      </c>
      <c r="E100" s="3"/>
      <c r="F100" s="3"/>
      <c r="G100" s="3"/>
      <c r="H100" s="3"/>
      <c r="I100" s="3"/>
      <c r="J100" s="3"/>
    </row>
    <row r="101" spans="1:10" x14ac:dyDescent="0.25">
      <c r="A101" s="2" t="s">
        <v>52</v>
      </c>
      <c r="B101" s="3">
        <v>170</v>
      </c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A102" s="2" t="s">
        <v>51</v>
      </c>
      <c r="B102" s="3">
        <v>530</v>
      </c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A103" s="2" t="s">
        <v>50</v>
      </c>
      <c r="B103" s="3">
        <v>564.4</v>
      </c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A104" s="2" t="s">
        <v>49</v>
      </c>
      <c r="B104" s="3"/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A105" s="2" t="s">
        <v>58</v>
      </c>
      <c r="B105" s="3"/>
      <c r="C105" s="3"/>
      <c r="D105" s="3"/>
      <c r="E105" s="3"/>
      <c r="F105" s="3">
        <v>1256.4000000000001</v>
      </c>
      <c r="G105" s="3">
        <v>50</v>
      </c>
      <c r="H105" s="3">
        <v>105.6</v>
      </c>
      <c r="I105" s="3">
        <v>428.7</v>
      </c>
      <c r="J105" s="3">
        <v>333.6</v>
      </c>
    </row>
    <row r="106" spans="1:10" x14ac:dyDescent="0.25">
      <c r="A106" s="6" t="s">
        <v>59</v>
      </c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A107" s="6" t="s">
        <v>60</v>
      </c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A108" s="6" t="s">
        <v>61</v>
      </c>
      <c r="B108" s="3"/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A109" s="6" t="s">
        <v>25</v>
      </c>
      <c r="B109" s="3"/>
      <c r="C109" s="3"/>
      <c r="D109" s="3"/>
      <c r="E109" s="3"/>
      <c r="F109" s="3"/>
      <c r="G109" s="3"/>
      <c r="H109" s="3"/>
      <c r="I109" s="3"/>
      <c r="J109" s="3"/>
    </row>
    <row r="110" spans="1:10" x14ac:dyDescent="0.25">
      <c r="A110" s="6" t="s">
        <v>16</v>
      </c>
      <c r="B110" s="3">
        <v>0</v>
      </c>
      <c r="C110" s="3">
        <v>17</v>
      </c>
      <c r="D110" s="3">
        <v>7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</row>
    <row r="111" spans="1:10" x14ac:dyDescent="0.25">
      <c r="A111" s="6" t="s">
        <v>53</v>
      </c>
      <c r="B111" s="3">
        <v>1264.4000000000001</v>
      </c>
      <c r="C111" s="3">
        <v>0</v>
      </c>
      <c r="D111" s="3">
        <v>0</v>
      </c>
      <c r="E111" s="3">
        <v>0</v>
      </c>
      <c r="F111" s="3">
        <v>1256.4000000000001</v>
      </c>
      <c r="G111" s="3">
        <v>50</v>
      </c>
      <c r="H111" s="3">
        <v>105.6</v>
      </c>
      <c r="I111" s="3">
        <v>428.7</v>
      </c>
      <c r="J111" s="3">
        <v>333.6</v>
      </c>
    </row>
    <row r="112" spans="1:10" x14ac:dyDescent="0.25">
      <c r="A112" s="6" t="s">
        <v>54</v>
      </c>
      <c r="B112" s="3">
        <v>1050.8699999999999</v>
      </c>
      <c r="C112" s="3">
        <v>0</v>
      </c>
      <c r="D112" s="3">
        <v>0</v>
      </c>
      <c r="E112" s="3">
        <v>0</v>
      </c>
      <c r="F112" s="3">
        <v>1009.33</v>
      </c>
      <c r="G112" s="3">
        <v>35</v>
      </c>
      <c r="H112" s="3">
        <v>181.5</v>
      </c>
      <c r="I112" s="3">
        <v>180.8</v>
      </c>
      <c r="J112" s="3">
        <v>170</v>
      </c>
    </row>
    <row r="113" spans="1:11" x14ac:dyDescent="0.25">
      <c r="A113" s="6" t="s">
        <v>18</v>
      </c>
      <c r="B113" s="10">
        <f t="shared" ref="B113:J113" si="15">100-(B112/B111)*100</f>
        <v>16.887851945586846</v>
      </c>
      <c r="C113" s="10" t="e">
        <f t="shared" si="15"/>
        <v>#DIV/0!</v>
      </c>
      <c r="D113" s="10" t="e">
        <f t="shared" si="15"/>
        <v>#DIV/0!</v>
      </c>
      <c r="E113" s="10" t="e">
        <f t="shared" si="15"/>
        <v>#DIV/0!</v>
      </c>
      <c r="F113" s="10">
        <f t="shared" si="15"/>
        <v>19.664915631964348</v>
      </c>
      <c r="G113" s="10">
        <f t="shared" si="15"/>
        <v>30</v>
      </c>
      <c r="H113" s="10">
        <f t="shared" si="15"/>
        <v>-71.875</v>
      </c>
      <c r="I113" s="10">
        <f t="shared" si="15"/>
        <v>57.825985537672025</v>
      </c>
      <c r="J113" s="10">
        <f t="shared" si="15"/>
        <v>49.040767386091133</v>
      </c>
    </row>
    <row r="114" spans="1:11" x14ac:dyDescent="0.25">
      <c r="A114" s="6" t="s">
        <v>62</v>
      </c>
      <c r="B114" s="8">
        <f>(B111*14-B112*14)/B111</f>
        <v>2.3642992723821603</v>
      </c>
      <c r="C114" s="8" t="e">
        <f t="shared" ref="C114:E114" si="16">(C111*17.5-C112*14)/C111</f>
        <v>#DIV/0!</v>
      </c>
      <c r="D114" s="8" t="e">
        <f t="shared" si="16"/>
        <v>#DIV/0!</v>
      </c>
      <c r="E114" s="8" t="e">
        <f t="shared" si="16"/>
        <v>#DIV/0!</v>
      </c>
      <c r="F114" s="8">
        <f>(F111*14-F112*14)/F111</f>
        <v>2.7530881884750089</v>
      </c>
      <c r="G114" s="8">
        <f>(G111*14-G112*14)/G111</f>
        <v>4.2</v>
      </c>
      <c r="H114" s="8">
        <f>(H111*14-H112*14)/H111</f>
        <v>-10.062500000000002</v>
      </c>
      <c r="I114" s="8">
        <f>(I111*14-I112*14)/I111</f>
        <v>8.0956379752740837</v>
      </c>
      <c r="J114" s="8">
        <f>(J111*14-J112*14)/J111</f>
        <v>6.8657074340527586</v>
      </c>
    </row>
    <row r="115" spans="1:11" x14ac:dyDescent="0.25">
      <c r="A115" s="6" t="s">
        <v>21</v>
      </c>
      <c r="B115" s="7">
        <f>B119*B114</f>
        <v>2241.7824625585276</v>
      </c>
      <c r="C115" s="7"/>
      <c r="D115" s="7"/>
      <c r="E115" s="7"/>
      <c r="F115" s="7">
        <f>F119*F114</f>
        <v>2593.9080832872896</v>
      </c>
      <c r="G115" s="7">
        <f>G119*G114</f>
        <v>157.48015238316808</v>
      </c>
      <c r="H115" s="7">
        <f>H119*H114</f>
        <v>-796.84957105883041</v>
      </c>
      <c r="I115" s="7">
        <f>I119*I114</f>
        <v>2602.6219850524903</v>
      </c>
      <c r="J115" s="7">
        <f>J119*J114</f>
        <v>1717.5835286590864</v>
      </c>
    </row>
    <row r="116" spans="1:11" x14ac:dyDescent="0.25">
      <c r="A116" s="6" t="s">
        <v>67</v>
      </c>
      <c r="B116" s="8">
        <f>B118*20</f>
        <v>6324.3900311164107</v>
      </c>
      <c r="C116" s="8"/>
      <c r="D116" s="8"/>
      <c r="E116" s="8"/>
      <c r="F116" s="8">
        <f>F118*20</f>
        <v>6284.3749091226346</v>
      </c>
      <c r="G116" s="8">
        <f>G118*20</f>
        <v>250.0945124611045</v>
      </c>
      <c r="H116" s="8">
        <f>H118*20</f>
        <v>528.19961031785272</v>
      </c>
      <c r="I116" s="8">
        <f>I118*20</f>
        <v>2144.3103498415098</v>
      </c>
      <c r="J116" s="8">
        <f>J118*20</f>
        <v>1668.6305871404895</v>
      </c>
    </row>
    <row r="117" spans="1:11" x14ac:dyDescent="0.25">
      <c r="A117" s="6" t="s">
        <v>55</v>
      </c>
      <c r="B117" s="8">
        <f>B100*50+B115+B116</f>
        <v>8566.1724936749379</v>
      </c>
      <c r="C117" s="8">
        <f>C100*50+C115+C116</f>
        <v>850</v>
      </c>
      <c r="D117" s="8">
        <f>D100*50+D115+D116</f>
        <v>350</v>
      </c>
      <c r="E117" s="8">
        <v>0</v>
      </c>
      <c r="F117" s="8">
        <f>F100*50+F115+F116</f>
        <v>8878.2829924099242</v>
      </c>
      <c r="G117" s="8">
        <f>G100*50+G115+G116</f>
        <v>407.57466484427255</v>
      </c>
      <c r="H117" s="8">
        <f>H100*50+H115+H116</f>
        <v>-268.64996074097769</v>
      </c>
      <c r="I117" s="8">
        <f>I100*50+I115+I116</f>
        <v>4746.9323348939997</v>
      </c>
      <c r="J117" s="8">
        <f>J100*50+J115+J116</f>
        <v>3386.2141157995757</v>
      </c>
    </row>
    <row r="118" spans="1:11" x14ac:dyDescent="0.25">
      <c r="A118" s="6" t="s">
        <v>66</v>
      </c>
      <c r="B118" s="21">
        <f>B111/SUM(B111,F111,G111,H111,I111,J111)*860</f>
        <v>316.21950155582056</v>
      </c>
      <c r="C118" s="21">
        <v>0</v>
      </c>
      <c r="D118" s="21">
        <v>0</v>
      </c>
      <c r="E118" s="21">
        <v>0</v>
      </c>
      <c r="F118" s="21">
        <f>F111/SUM(B111,F111,G111,H111,I111,J111)*860</f>
        <v>314.21874545613173</v>
      </c>
      <c r="G118" s="21">
        <f>G111/SUM(B111,F111,G111,H111,I111,J111)*860</f>
        <v>12.504725623055226</v>
      </c>
      <c r="H118" s="21">
        <f>H111/SUM(B111,F111,G111,H111,I111,J111)*860</f>
        <v>26.409980515892634</v>
      </c>
      <c r="I118" s="21">
        <f>I111/SUM(B111,F111,G111,H111,I111,J111)*860</f>
        <v>107.21551749207549</v>
      </c>
      <c r="J118" s="21">
        <f>J111/SUM(B111,F111,G111,H111,I111,J111)*860</f>
        <v>83.431529357024473</v>
      </c>
      <c r="K118" s="26"/>
    </row>
    <row r="119" spans="1:11" x14ac:dyDescent="0.25">
      <c r="A119" s="6" t="s">
        <v>43</v>
      </c>
      <c r="B119" s="21">
        <f>B111-B118</f>
        <v>948.18049844417953</v>
      </c>
      <c r="C119" s="8"/>
      <c r="D119" s="8"/>
      <c r="E119" s="8"/>
      <c r="F119" s="21">
        <f>F111-F118</f>
        <v>942.18125454386836</v>
      </c>
      <c r="G119" s="21">
        <f>G111-G118</f>
        <v>37.495274376944778</v>
      </c>
      <c r="H119" s="21">
        <f>H111-H118</f>
        <v>79.190019484107353</v>
      </c>
      <c r="I119" s="21">
        <f>I111-I118</f>
        <v>321.4844825079245</v>
      </c>
      <c r="J119" s="21">
        <f>J111-J118</f>
        <v>250.16847064297554</v>
      </c>
    </row>
    <row r="122" spans="1:11" x14ac:dyDescent="0.25">
      <c r="A122" s="2" t="s">
        <v>0</v>
      </c>
      <c r="B122" s="2" t="s">
        <v>1</v>
      </c>
      <c r="C122" s="2" t="s">
        <v>2</v>
      </c>
      <c r="D122" s="2" t="s">
        <v>3</v>
      </c>
      <c r="E122" s="2" t="s">
        <v>4</v>
      </c>
      <c r="F122" s="2" t="s">
        <v>5</v>
      </c>
      <c r="G122" s="3" t="s">
        <v>12</v>
      </c>
      <c r="H122" s="6" t="s">
        <v>6</v>
      </c>
      <c r="I122" s="6" t="s">
        <v>22</v>
      </c>
      <c r="J122" s="6" t="s">
        <v>25</v>
      </c>
    </row>
    <row r="123" spans="1:11" x14ac:dyDescent="0.25">
      <c r="A123" s="11" t="s">
        <v>68</v>
      </c>
      <c r="B123" s="30" t="s">
        <v>28</v>
      </c>
      <c r="C123" s="31"/>
      <c r="D123" s="32"/>
      <c r="E123" s="4"/>
      <c r="F123" s="4"/>
      <c r="G123" s="5"/>
      <c r="H123" s="5"/>
      <c r="I123" s="5"/>
      <c r="J123" s="5"/>
    </row>
    <row r="124" spans="1:11" x14ac:dyDescent="0.25">
      <c r="A124" s="2" t="s">
        <v>23</v>
      </c>
      <c r="B124" s="3"/>
      <c r="C124" s="3">
        <v>17</v>
      </c>
      <c r="D124" s="3">
        <v>13</v>
      </c>
      <c r="E124" s="3"/>
      <c r="F124" s="3"/>
      <c r="G124" s="3"/>
      <c r="H124" s="3"/>
      <c r="I124" s="3"/>
      <c r="J124" s="3"/>
    </row>
    <row r="125" spans="1:11" x14ac:dyDescent="0.25">
      <c r="A125" s="2" t="s">
        <v>52</v>
      </c>
      <c r="B125" s="10">
        <v>172</v>
      </c>
      <c r="C125" s="10"/>
      <c r="D125" s="10"/>
      <c r="E125" s="10"/>
      <c r="F125" s="10"/>
      <c r="G125" s="10"/>
      <c r="H125" s="10"/>
      <c r="I125" s="10"/>
      <c r="J125" s="10"/>
    </row>
    <row r="126" spans="1:11" x14ac:dyDescent="0.25">
      <c r="A126" s="2" t="s">
        <v>51</v>
      </c>
      <c r="B126" s="10">
        <v>503</v>
      </c>
      <c r="C126" s="10"/>
      <c r="D126" s="10"/>
      <c r="E126" s="10"/>
      <c r="F126" s="10"/>
      <c r="G126" s="10"/>
      <c r="H126" s="10"/>
      <c r="I126" s="10"/>
      <c r="J126" s="10"/>
    </row>
    <row r="127" spans="1:11" x14ac:dyDescent="0.25">
      <c r="A127" s="2" t="s">
        <v>50</v>
      </c>
      <c r="B127" s="10">
        <v>535</v>
      </c>
      <c r="C127" s="10"/>
      <c r="D127" s="10"/>
      <c r="E127" s="10"/>
      <c r="F127" s="10"/>
      <c r="G127" s="10"/>
      <c r="H127" s="10"/>
      <c r="I127" s="10"/>
      <c r="J127" s="10"/>
    </row>
    <row r="128" spans="1:11" x14ac:dyDescent="0.25">
      <c r="A128" s="2" t="s">
        <v>49</v>
      </c>
      <c r="B128" s="10"/>
      <c r="C128" s="10">
        <v>365</v>
      </c>
      <c r="D128" s="10"/>
      <c r="E128" s="10"/>
      <c r="F128" s="10"/>
      <c r="G128" s="10"/>
      <c r="H128" s="10"/>
      <c r="I128" s="10"/>
      <c r="J128" s="10"/>
    </row>
    <row r="129" spans="1:11" x14ac:dyDescent="0.25">
      <c r="A129" s="2" t="s">
        <v>58</v>
      </c>
      <c r="B129" s="10"/>
      <c r="C129" s="10"/>
      <c r="D129" s="10"/>
      <c r="E129" s="10"/>
      <c r="F129" s="10">
        <v>894</v>
      </c>
      <c r="G129" s="10"/>
      <c r="H129" s="10"/>
      <c r="I129" s="10"/>
      <c r="J129" s="10"/>
    </row>
    <row r="130" spans="1:11" x14ac:dyDescent="0.25">
      <c r="A130" s="6" t="s">
        <v>59</v>
      </c>
      <c r="B130" s="10"/>
      <c r="C130" s="10"/>
      <c r="D130" s="10"/>
      <c r="E130" s="10"/>
      <c r="F130" s="10"/>
      <c r="G130" s="10">
        <v>55</v>
      </c>
      <c r="H130" s="10"/>
      <c r="I130" s="10"/>
      <c r="J130" s="10"/>
    </row>
    <row r="131" spans="1:11" x14ac:dyDescent="0.25">
      <c r="A131" s="6" t="s">
        <v>60</v>
      </c>
      <c r="B131" s="10"/>
      <c r="C131" s="10"/>
      <c r="D131" s="10"/>
      <c r="E131" s="10"/>
      <c r="F131" s="10"/>
      <c r="G131" s="10"/>
      <c r="H131" s="10">
        <v>165</v>
      </c>
      <c r="I131" s="10"/>
      <c r="J131" s="10"/>
    </row>
    <row r="132" spans="1:11" x14ac:dyDescent="0.25">
      <c r="A132" s="6" t="s">
        <v>61</v>
      </c>
      <c r="B132" s="10"/>
      <c r="C132" s="10"/>
      <c r="D132" s="10"/>
      <c r="E132" s="10"/>
      <c r="F132" s="10"/>
      <c r="G132" s="10"/>
      <c r="H132" s="10"/>
      <c r="I132" s="10">
        <v>455</v>
      </c>
      <c r="J132" s="10"/>
    </row>
    <row r="133" spans="1:11" x14ac:dyDescent="0.25">
      <c r="A133" s="6" t="s">
        <v>25</v>
      </c>
      <c r="B133" s="10"/>
      <c r="C133" s="10"/>
      <c r="D133" s="10"/>
      <c r="E133" s="10"/>
      <c r="F133" s="10"/>
      <c r="G133" s="10"/>
      <c r="H133" s="10"/>
      <c r="I133" s="10"/>
      <c r="J133" s="10">
        <v>0</v>
      </c>
    </row>
    <row r="134" spans="1:11" x14ac:dyDescent="0.25">
      <c r="A134" s="6" t="s">
        <v>16</v>
      </c>
      <c r="B134" s="27">
        <v>0</v>
      </c>
      <c r="C134" s="27">
        <v>17</v>
      </c>
      <c r="D134" s="27">
        <v>13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</row>
    <row r="135" spans="1:11" x14ac:dyDescent="0.25">
      <c r="A135" s="6" t="s">
        <v>53</v>
      </c>
      <c r="B135" s="10">
        <v>1210</v>
      </c>
      <c r="C135" s="10">
        <v>365</v>
      </c>
      <c r="D135" s="10">
        <v>0</v>
      </c>
      <c r="E135" s="10">
        <v>0</v>
      </c>
      <c r="F135" s="10">
        <v>894</v>
      </c>
      <c r="G135" s="10">
        <v>55</v>
      </c>
      <c r="H135" s="10">
        <v>165</v>
      </c>
      <c r="I135" s="10">
        <v>455</v>
      </c>
      <c r="J135" s="10">
        <v>0</v>
      </c>
      <c r="K135" s="28"/>
    </row>
    <row r="136" spans="1:11" x14ac:dyDescent="0.25">
      <c r="A136" s="6" t="s">
        <v>54</v>
      </c>
      <c r="B136" s="10">
        <v>1210</v>
      </c>
      <c r="C136" s="10">
        <v>365</v>
      </c>
      <c r="D136" s="10">
        <v>0</v>
      </c>
      <c r="E136" s="10">
        <v>0</v>
      </c>
      <c r="F136" s="10">
        <v>894</v>
      </c>
      <c r="G136" s="10">
        <v>0</v>
      </c>
      <c r="H136" s="10">
        <v>78</v>
      </c>
      <c r="I136" s="10">
        <v>221</v>
      </c>
      <c r="J136" s="10">
        <v>105</v>
      </c>
    </row>
    <row r="137" spans="1:11" x14ac:dyDescent="0.25">
      <c r="A137" s="6" t="s">
        <v>18</v>
      </c>
      <c r="B137" s="10">
        <f t="shared" ref="B137:J137" si="17">100-(B136/B135)*100</f>
        <v>0</v>
      </c>
      <c r="C137" s="10">
        <f t="shared" si="17"/>
        <v>0</v>
      </c>
      <c r="D137" s="10">
        <v>0</v>
      </c>
      <c r="E137" s="10" t="e">
        <f t="shared" si="17"/>
        <v>#DIV/0!</v>
      </c>
      <c r="F137" s="10">
        <f t="shared" si="17"/>
        <v>0</v>
      </c>
      <c r="G137" s="10">
        <f t="shared" si="17"/>
        <v>100</v>
      </c>
      <c r="H137" s="10">
        <f t="shared" si="17"/>
        <v>52.727272727272727</v>
      </c>
      <c r="I137" s="10">
        <f t="shared" si="17"/>
        <v>51.428571428571431</v>
      </c>
      <c r="J137" s="10" t="e">
        <f t="shared" si="17"/>
        <v>#DIV/0!</v>
      </c>
    </row>
    <row r="138" spans="1:11" x14ac:dyDescent="0.25">
      <c r="A138" s="6" t="s">
        <v>62</v>
      </c>
      <c r="B138" s="8">
        <f>(B135*14-B136*14)/B135</f>
        <v>0</v>
      </c>
      <c r="C138" s="8">
        <f>(C135*14-C136*14)/C135</f>
        <v>0</v>
      </c>
      <c r="D138" s="8">
        <v>0</v>
      </c>
      <c r="E138" s="8" t="e">
        <f t="shared" ref="E138" si="18">(E135*17.5-E136*14)/E135</f>
        <v>#DIV/0!</v>
      </c>
      <c r="F138" s="8">
        <f>(F135*14-F136*14)/F135</f>
        <v>0</v>
      </c>
      <c r="G138" s="8">
        <f>(G135*14-G136*14)/G135</f>
        <v>14</v>
      </c>
      <c r="H138" s="8">
        <f>(H135*14-H136*14)/H135</f>
        <v>7.3818181818181818</v>
      </c>
      <c r="I138" s="8">
        <f>(I135*14-I136*14)/I135</f>
        <v>7.2</v>
      </c>
      <c r="J138" s="8" t="e">
        <f>(J135*14-J136*14)/J135</f>
        <v>#DIV/0!</v>
      </c>
    </row>
    <row r="139" spans="1:11" x14ac:dyDescent="0.25">
      <c r="A139" s="6" t="s">
        <v>21</v>
      </c>
      <c r="B139" s="7">
        <f t="shared" ref="B139:J139" si="19">B143*B138</f>
        <v>0</v>
      </c>
      <c r="C139" s="7">
        <f t="shared" si="19"/>
        <v>0</v>
      </c>
      <c r="D139" s="7">
        <f t="shared" si="19"/>
        <v>0</v>
      </c>
      <c r="E139" s="7" t="e">
        <f t="shared" si="19"/>
        <v>#DIV/0!</v>
      </c>
      <c r="F139" s="7">
        <f t="shared" si="19"/>
        <v>0</v>
      </c>
      <c r="G139" s="7">
        <f t="shared" si="19"/>
        <v>35.267175572519065</v>
      </c>
      <c r="H139" s="7">
        <f t="shared" si="19"/>
        <v>55.786259541984755</v>
      </c>
      <c r="I139" s="7">
        <f t="shared" si="19"/>
        <v>150.04580152671775</v>
      </c>
      <c r="J139" s="7" t="e">
        <f t="shared" si="19"/>
        <v>#DIV/0!</v>
      </c>
    </row>
    <row r="140" spans="1:11" x14ac:dyDescent="0.25">
      <c r="A140" s="6" t="s">
        <v>70</v>
      </c>
      <c r="B140" s="8">
        <f t="shared" ref="B140:J140" si="20">B142*17.35</f>
        <v>20031.965648854963</v>
      </c>
      <c r="C140" s="8">
        <f t="shared" si="20"/>
        <v>6042.7003816793904</v>
      </c>
      <c r="D140" s="8">
        <f t="shared" si="20"/>
        <v>0</v>
      </c>
      <c r="E140" s="8">
        <f t="shared" si="20"/>
        <v>0</v>
      </c>
      <c r="F140" s="8">
        <f t="shared" si="20"/>
        <v>14800.477099236643</v>
      </c>
      <c r="G140" s="8">
        <f t="shared" si="20"/>
        <v>910.54389312977105</v>
      </c>
      <c r="H140" s="8">
        <f t="shared" si="20"/>
        <v>2731.6316793893129</v>
      </c>
      <c r="I140" s="8">
        <f t="shared" si="20"/>
        <v>7532.6812977099235</v>
      </c>
      <c r="J140" s="8">
        <f t="shared" si="20"/>
        <v>0</v>
      </c>
    </row>
    <row r="141" spans="1:11" x14ac:dyDescent="0.25">
      <c r="A141" s="6" t="s">
        <v>55</v>
      </c>
      <c r="B141" s="8">
        <f t="shared" ref="B141:J141" si="21">B124*50+B139+B140</f>
        <v>20031.965648854963</v>
      </c>
      <c r="C141" s="8">
        <f t="shared" si="21"/>
        <v>6892.7003816793904</v>
      </c>
      <c r="D141" s="8">
        <f t="shared" si="21"/>
        <v>650</v>
      </c>
      <c r="E141" s="8" t="e">
        <f t="shared" si="21"/>
        <v>#DIV/0!</v>
      </c>
      <c r="F141" s="8">
        <f t="shared" si="21"/>
        <v>14800.477099236643</v>
      </c>
      <c r="G141" s="8">
        <f t="shared" si="21"/>
        <v>945.81106870229007</v>
      </c>
      <c r="H141" s="8">
        <f t="shared" si="21"/>
        <v>2787.4179389312976</v>
      </c>
      <c r="I141" s="8">
        <f t="shared" si="21"/>
        <v>7682.7270992366412</v>
      </c>
      <c r="J141" s="8" t="e">
        <f t="shared" si="21"/>
        <v>#DIV/0!</v>
      </c>
    </row>
    <row r="142" spans="1:11" x14ac:dyDescent="0.25">
      <c r="A142" s="6" t="s">
        <v>69</v>
      </c>
      <c r="B142" s="21">
        <f>B135/SUM(B135,C135,F135,G135,H135,I135,J135)*3000</f>
        <v>1154.5801526717557</v>
      </c>
      <c r="C142" s="21">
        <f>C135/SUM(B135,C135,D135,F135,G135,H135,I135,J135)*3000</f>
        <v>348.28244274809163</v>
      </c>
      <c r="D142" s="21">
        <v>0</v>
      </c>
      <c r="E142" s="21">
        <v>0</v>
      </c>
      <c r="F142" s="21">
        <f>F135/SUM(B135,C135,F135,G135,H135,I135,J135)*3000</f>
        <v>853.05343511450383</v>
      </c>
      <c r="G142" s="21">
        <f>G135/SUM(B135,C135,F135,G135,H135,I135,J135)*3000</f>
        <v>52.480916030534353</v>
      </c>
      <c r="H142" s="21">
        <f>H135/SUM(B135,C135,F135,G135,H135,I135,J135)*3000</f>
        <v>157.44274809160305</v>
      </c>
      <c r="I142" s="21">
        <f>I135/SUM(B135,C135,F135,G135,H135,I135,J135)*3000</f>
        <v>434.16030534351142</v>
      </c>
      <c r="J142" s="21">
        <f>J135/SUM(B135,C135,F135,G135,H135,I135,J135)*3000</f>
        <v>0</v>
      </c>
      <c r="K142" s="26"/>
    </row>
    <row r="143" spans="1:11" x14ac:dyDescent="0.25">
      <c r="A143" s="6" t="s">
        <v>43</v>
      </c>
      <c r="B143" s="21">
        <f t="shared" ref="B143:J143" si="22">B135-B142</f>
        <v>55.419847328244259</v>
      </c>
      <c r="C143" s="21">
        <f t="shared" si="22"/>
        <v>16.717557251908374</v>
      </c>
      <c r="D143" s="21">
        <f t="shared" si="22"/>
        <v>0</v>
      </c>
      <c r="E143" s="21">
        <f t="shared" si="22"/>
        <v>0</v>
      </c>
      <c r="F143" s="21">
        <f t="shared" si="22"/>
        <v>40.946564885496173</v>
      </c>
      <c r="G143" s="21">
        <f t="shared" si="22"/>
        <v>2.5190839694656475</v>
      </c>
      <c r="H143" s="21">
        <f t="shared" si="22"/>
        <v>7.5572519083969496</v>
      </c>
      <c r="I143" s="21">
        <f t="shared" si="22"/>
        <v>20.839694656488575</v>
      </c>
      <c r="J143" s="21">
        <f t="shared" si="22"/>
        <v>0</v>
      </c>
    </row>
    <row r="145" spans="1:10" x14ac:dyDescent="0.25">
      <c r="A145" s="2" t="s">
        <v>0</v>
      </c>
      <c r="B145" s="2" t="s">
        <v>1</v>
      </c>
      <c r="C145" s="2" t="s">
        <v>2</v>
      </c>
      <c r="D145" s="2" t="s">
        <v>3</v>
      </c>
      <c r="E145" s="2" t="s">
        <v>4</v>
      </c>
      <c r="F145" s="2" t="s">
        <v>5</v>
      </c>
      <c r="G145" s="3" t="s">
        <v>12</v>
      </c>
      <c r="H145" s="6" t="s">
        <v>6</v>
      </c>
      <c r="I145" s="6" t="s">
        <v>22</v>
      </c>
      <c r="J145" s="6" t="s">
        <v>25</v>
      </c>
    </row>
    <row r="146" spans="1:10" x14ac:dyDescent="0.25">
      <c r="A146" s="11" t="s">
        <v>71</v>
      </c>
      <c r="B146" s="30" t="s">
        <v>28</v>
      </c>
      <c r="C146" s="31"/>
      <c r="D146" s="32"/>
      <c r="E146" s="4"/>
      <c r="F146" s="4"/>
      <c r="G146" s="5"/>
      <c r="H146" s="5"/>
      <c r="I146" s="5"/>
      <c r="J146" s="5"/>
    </row>
    <row r="147" spans="1:10" x14ac:dyDescent="0.25">
      <c r="A147" s="2" t="s">
        <v>23</v>
      </c>
      <c r="B147" s="3"/>
      <c r="C147" s="3">
        <v>5</v>
      </c>
      <c r="D147" s="3">
        <v>20</v>
      </c>
      <c r="E147" s="3"/>
      <c r="F147" s="3"/>
      <c r="G147" s="3"/>
      <c r="H147" s="3"/>
      <c r="I147" s="3"/>
      <c r="J147" s="3"/>
    </row>
    <row r="148" spans="1:10" x14ac:dyDescent="0.25">
      <c r="A148" s="2" t="s">
        <v>52</v>
      </c>
      <c r="B148" s="10">
        <v>152</v>
      </c>
      <c r="C148" s="10"/>
      <c r="D148" s="10"/>
      <c r="E148" s="10"/>
      <c r="F148" s="10"/>
      <c r="G148" s="10"/>
      <c r="H148" s="10"/>
      <c r="I148" s="10"/>
      <c r="J148" s="10"/>
    </row>
    <row r="149" spans="1:10" x14ac:dyDescent="0.25">
      <c r="A149" s="2" t="s">
        <v>51</v>
      </c>
      <c r="B149" s="10">
        <v>483</v>
      </c>
      <c r="C149" s="10"/>
      <c r="D149" s="10"/>
      <c r="E149" s="10"/>
      <c r="F149" s="10"/>
      <c r="G149" s="10"/>
      <c r="H149" s="10"/>
      <c r="I149" s="10"/>
      <c r="J149" s="10"/>
    </row>
    <row r="150" spans="1:10" x14ac:dyDescent="0.25">
      <c r="A150" s="2" t="s">
        <v>50</v>
      </c>
      <c r="B150" s="10">
        <v>90</v>
      </c>
      <c r="C150" s="10"/>
      <c r="D150" s="10">
        <v>370</v>
      </c>
      <c r="E150" s="10"/>
      <c r="F150" s="10"/>
      <c r="G150" s="10"/>
      <c r="H150" s="10"/>
      <c r="I150" s="10"/>
      <c r="J150" s="10"/>
    </row>
    <row r="151" spans="1:10" x14ac:dyDescent="0.25">
      <c r="A151" s="2" t="s">
        <v>49</v>
      </c>
      <c r="B151" s="10"/>
      <c r="C151" s="10">
        <v>516</v>
      </c>
      <c r="D151" s="10"/>
      <c r="E151" s="10"/>
      <c r="F151" s="10"/>
      <c r="G151" s="10"/>
      <c r="H151" s="10"/>
      <c r="I151" s="10"/>
      <c r="J151" s="10"/>
    </row>
    <row r="152" spans="1:10" x14ac:dyDescent="0.25">
      <c r="A152" s="2" t="s">
        <v>58</v>
      </c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x14ac:dyDescent="0.25">
      <c r="A153" s="6" t="s">
        <v>59</v>
      </c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x14ac:dyDescent="0.25">
      <c r="A154" s="6" t="s">
        <v>60</v>
      </c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x14ac:dyDescent="0.25">
      <c r="A155" s="6" t="s">
        <v>61</v>
      </c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x14ac:dyDescent="0.25">
      <c r="A156" s="6" t="s">
        <v>25</v>
      </c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x14ac:dyDescent="0.25">
      <c r="A157" s="6" t="s">
        <v>16</v>
      </c>
      <c r="B157" s="27">
        <v>0</v>
      </c>
      <c r="C157" s="27">
        <v>5</v>
      </c>
      <c r="D157" s="27">
        <v>22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</row>
    <row r="158" spans="1:10" x14ac:dyDescent="0.25">
      <c r="A158" s="6" t="s">
        <v>53</v>
      </c>
      <c r="B158" s="10">
        <v>725</v>
      </c>
      <c r="C158" s="10">
        <v>516</v>
      </c>
      <c r="D158" s="10">
        <v>370</v>
      </c>
      <c r="E158" s="10">
        <v>0</v>
      </c>
      <c r="F158" s="10">
        <v>994</v>
      </c>
      <c r="G158" s="10">
        <v>157</v>
      </c>
      <c r="H158" s="10"/>
      <c r="I158" s="10">
        <v>551</v>
      </c>
      <c r="J158" s="10">
        <v>0</v>
      </c>
    </row>
    <row r="159" spans="1:10" x14ac:dyDescent="0.25">
      <c r="A159" s="6" t="s">
        <v>54</v>
      </c>
      <c r="B159" s="10">
        <v>725</v>
      </c>
      <c r="C159" s="10">
        <v>516</v>
      </c>
      <c r="D159" s="10">
        <v>370</v>
      </c>
      <c r="E159" s="10">
        <v>0</v>
      </c>
      <c r="F159" s="10">
        <v>948</v>
      </c>
      <c r="G159" s="10">
        <v>78</v>
      </c>
      <c r="H159" s="10"/>
      <c r="I159" s="10">
        <v>411</v>
      </c>
      <c r="J159" s="10">
        <v>51</v>
      </c>
    </row>
    <row r="160" spans="1:10" x14ac:dyDescent="0.25">
      <c r="A160" s="6" t="s">
        <v>18</v>
      </c>
      <c r="B160" s="10">
        <f t="shared" ref="B160:D160" si="23">100-(B159/B158)*100</f>
        <v>0</v>
      </c>
      <c r="C160" s="10">
        <f t="shared" si="23"/>
        <v>0</v>
      </c>
      <c r="D160" s="10">
        <f t="shared" si="23"/>
        <v>0</v>
      </c>
      <c r="E160" s="10" t="e">
        <f t="shared" ref="E160:J160" si="24">100-(E159/E158)*100</f>
        <v>#DIV/0!</v>
      </c>
      <c r="F160" s="10">
        <f t="shared" si="24"/>
        <v>4.6277665995975781</v>
      </c>
      <c r="G160" s="10">
        <f t="shared" si="24"/>
        <v>50.318471337579616</v>
      </c>
      <c r="H160" s="10" t="e">
        <f t="shared" si="24"/>
        <v>#DIV/0!</v>
      </c>
      <c r="I160" s="10">
        <f t="shared" si="24"/>
        <v>25.408348457350272</v>
      </c>
      <c r="J160" s="10" t="e">
        <f t="shared" si="24"/>
        <v>#DIV/0!</v>
      </c>
    </row>
    <row r="161" spans="1:12" x14ac:dyDescent="0.25">
      <c r="A161" s="6" t="s">
        <v>62</v>
      </c>
      <c r="B161" s="29">
        <f>(B158*17.5-B159*14)/B158</f>
        <v>3.5</v>
      </c>
      <c r="C161" s="8">
        <f>(C158*17.5-C159*14)/C158</f>
        <v>3.5</v>
      </c>
      <c r="D161" s="8">
        <f>(D158*17.5-D159*14)/D158</f>
        <v>3.5</v>
      </c>
      <c r="E161" s="8" t="e">
        <f t="shared" ref="E161" si="25">(E158*17.5-E159*14)/E158</f>
        <v>#DIV/0!</v>
      </c>
      <c r="F161" s="29">
        <f>(F158*17.5-F159*14)/F158</f>
        <v>4.147887323943662</v>
      </c>
      <c r="G161" s="29">
        <f>(G158*17.5-G159*14)/G158</f>
        <v>10.544585987261147</v>
      </c>
      <c r="H161" s="8" t="e">
        <f>(H158*19.5-H159*14)/H158</f>
        <v>#DIV/0!</v>
      </c>
      <c r="I161" s="29">
        <f>(I158*19.5-I159*14)/I158</f>
        <v>9.057168784029038</v>
      </c>
      <c r="J161" s="8" t="e">
        <f>(J158*19.5-J159*14)/J158</f>
        <v>#DIV/0!</v>
      </c>
    </row>
    <row r="162" spans="1:12" x14ac:dyDescent="0.25">
      <c r="A162" s="6" t="s">
        <v>21</v>
      </c>
      <c r="B162" s="7">
        <f t="shared" ref="B162:J162" si="26">B166*B161</f>
        <v>2537.5</v>
      </c>
      <c r="C162" s="7">
        <f t="shared" si="26"/>
        <v>1806</v>
      </c>
      <c r="D162" s="7">
        <f t="shared" si="26"/>
        <v>1295</v>
      </c>
      <c r="E162" s="7" t="e">
        <f t="shared" si="26"/>
        <v>#DIV/0!</v>
      </c>
      <c r="F162" s="7">
        <f t="shared" si="26"/>
        <v>4123</v>
      </c>
      <c r="G162" s="7">
        <f t="shared" si="26"/>
        <v>1655.5</v>
      </c>
      <c r="H162" s="7" t="e">
        <f t="shared" si="26"/>
        <v>#DIV/0!</v>
      </c>
      <c r="I162" s="7">
        <f t="shared" si="26"/>
        <v>4990.5</v>
      </c>
      <c r="J162" s="7" t="e">
        <f t="shared" si="26"/>
        <v>#DIV/0!</v>
      </c>
      <c r="L162" s="23"/>
    </row>
    <row r="163" spans="1:12" x14ac:dyDescent="0.25">
      <c r="A163" s="6" t="s">
        <v>72</v>
      </c>
      <c r="B163" s="8">
        <f t="shared" ref="B163:J163" si="27">B165*17.35</f>
        <v>0</v>
      </c>
      <c r="C163" s="8">
        <f t="shared" si="27"/>
        <v>0</v>
      </c>
      <c r="D163" s="8">
        <f t="shared" si="27"/>
        <v>0</v>
      </c>
      <c r="E163" s="8">
        <f t="shared" si="27"/>
        <v>0</v>
      </c>
      <c r="F163" s="8">
        <f t="shared" si="27"/>
        <v>0</v>
      </c>
      <c r="G163" s="8">
        <f t="shared" si="27"/>
        <v>0</v>
      </c>
      <c r="H163" s="8">
        <f t="shared" si="27"/>
        <v>0</v>
      </c>
      <c r="I163" s="8">
        <f t="shared" si="27"/>
        <v>0</v>
      </c>
      <c r="J163" s="8">
        <f t="shared" si="27"/>
        <v>0</v>
      </c>
    </row>
    <row r="164" spans="1:12" x14ac:dyDescent="0.25">
      <c r="A164" s="6" t="s">
        <v>55</v>
      </c>
      <c r="B164" s="8">
        <f t="shared" ref="B164:J164" si="28">B147*50+B162+B163</f>
        <v>2537.5</v>
      </c>
      <c r="C164" s="8">
        <f t="shared" si="28"/>
        <v>2056</v>
      </c>
      <c r="D164" s="8">
        <f t="shared" si="28"/>
        <v>2295</v>
      </c>
      <c r="E164" s="8" t="e">
        <f t="shared" si="28"/>
        <v>#DIV/0!</v>
      </c>
      <c r="F164" s="8">
        <f t="shared" si="28"/>
        <v>4123</v>
      </c>
      <c r="G164" s="8">
        <f t="shared" si="28"/>
        <v>1655.5</v>
      </c>
      <c r="H164" s="8" t="e">
        <f t="shared" si="28"/>
        <v>#DIV/0!</v>
      </c>
      <c r="I164" s="8">
        <f t="shared" si="28"/>
        <v>4990.5</v>
      </c>
      <c r="J164" s="8" t="e">
        <f t="shared" si="28"/>
        <v>#DIV/0!</v>
      </c>
    </row>
    <row r="165" spans="1:12" x14ac:dyDescent="0.25">
      <c r="A165" s="6" t="s">
        <v>73</v>
      </c>
      <c r="B165" s="21">
        <v>0</v>
      </c>
      <c r="C165" s="21">
        <f>C158/SUM(B158,C158,D158,F158,G158,H158,I158,J158)*0</f>
        <v>0</v>
      </c>
      <c r="D165" s="21">
        <v>0</v>
      </c>
      <c r="E165" s="21">
        <v>0</v>
      </c>
      <c r="F165" s="21">
        <v>0</v>
      </c>
      <c r="G165" s="21">
        <f>G158/SUM(B158,C158,F158,G158,H158,I158,J158)*0</f>
        <v>0</v>
      </c>
      <c r="H165" s="21">
        <f>H158/SUM(B158,C158,F158,G158,H158,I158,J158)*0</f>
        <v>0</v>
      </c>
      <c r="I165" s="21">
        <f>I158/SUM(B158,C158,F158,G158,H158,I158,J158)*0</f>
        <v>0</v>
      </c>
      <c r="J165" s="21">
        <f>J158/SUM(B158,C158,F158,G158,H158,I158,J158)*0</f>
        <v>0</v>
      </c>
    </row>
    <row r="166" spans="1:12" x14ac:dyDescent="0.25">
      <c r="A166" s="6" t="s">
        <v>43</v>
      </c>
      <c r="B166" s="21">
        <f t="shared" ref="B166:J166" si="29">B158-B165</f>
        <v>725</v>
      </c>
      <c r="C166" s="21">
        <f t="shared" si="29"/>
        <v>516</v>
      </c>
      <c r="D166" s="21">
        <f t="shared" si="29"/>
        <v>370</v>
      </c>
      <c r="E166" s="21">
        <f t="shared" si="29"/>
        <v>0</v>
      </c>
      <c r="F166" s="21">
        <f t="shared" si="29"/>
        <v>994</v>
      </c>
      <c r="G166" s="21">
        <f t="shared" si="29"/>
        <v>157</v>
      </c>
      <c r="H166" s="21">
        <f t="shared" si="29"/>
        <v>0</v>
      </c>
      <c r="I166" s="21">
        <f t="shared" si="29"/>
        <v>551</v>
      </c>
      <c r="J166" s="21">
        <f t="shared" si="29"/>
        <v>0</v>
      </c>
    </row>
  </sheetData>
  <mergeCells count="7">
    <mergeCell ref="B146:D146"/>
    <mergeCell ref="B123:D123"/>
    <mergeCell ref="B21:F21"/>
    <mergeCell ref="B23:D23"/>
    <mergeCell ref="B47:D47"/>
    <mergeCell ref="B72:D72"/>
    <mergeCell ref="B99:D99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Barber</dc:creator>
  <cp:lastModifiedBy>David Barber</cp:lastModifiedBy>
  <cp:lastPrinted>2013-08-19T00:51:56Z</cp:lastPrinted>
  <dcterms:created xsi:type="dcterms:W3CDTF">2013-02-22T03:35:54Z</dcterms:created>
  <dcterms:modified xsi:type="dcterms:W3CDTF">2013-08-21T00:35:14Z</dcterms:modified>
</cp:coreProperties>
</file>